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66925"/>
  <mc:AlternateContent xmlns:mc="http://schemas.openxmlformats.org/markup-compatibility/2006">
    <mc:Choice Requires="x15">
      <x15ac:absPath xmlns:x15ac="http://schemas.microsoft.com/office/spreadsheetml/2010/11/ac" url="F:\UrlWeb\note\"/>
    </mc:Choice>
  </mc:AlternateContent>
  <xr:revisionPtr revIDLastSave="0" documentId="8_{F1A8A8C6-AE03-4398-A5B6-6D3F871050C1}" xr6:coauthVersionLast="36" xr6:coauthVersionMax="36" xr10:uidLastSave="{00000000-0000-0000-0000-000000000000}"/>
  <bookViews>
    <workbookView xWindow="0" yWindow="0" windowWidth="28800" windowHeight="12180" xr2:uid="{00000000-000D-0000-FFFF-FFFF00000000}"/>
  </bookViews>
  <sheets>
    <sheet name="工作表1" sheetId="1" r:id="rId1"/>
  </sheets>
  <definedNames>
    <definedName name="_xlnm.Print_Area" localSheetId="0">工作表1!$A$1:$O$50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3" i="1" l="1"/>
  <c r="P19" i="1" l="1"/>
  <c r="R27" i="1" l="1"/>
  <c r="S27" i="1" s="1"/>
  <c r="L41" i="1" l="1"/>
  <c r="S41" i="1" s="1"/>
  <c r="L33" i="1"/>
  <c r="L35" i="1"/>
  <c r="S35" i="1" s="1"/>
  <c r="L43" i="1"/>
  <c r="S43" i="1" s="1"/>
  <c r="R23" i="1"/>
  <c r="K15" i="1"/>
  <c r="M15" i="1" s="1"/>
  <c r="S33" i="1" l="1"/>
  <c r="S7" i="1"/>
  <c r="S19" i="1"/>
  <c r="L37" i="1" l="1"/>
  <c r="L39" i="1"/>
  <c r="L47" i="1"/>
  <c r="L45" i="1"/>
  <c r="U19" i="1"/>
  <c r="S29" i="1"/>
  <c r="S45" i="1" l="1"/>
  <c r="L50" i="1"/>
</calcChain>
</file>

<file path=xl/sharedStrings.xml><?xml version="1.0" encoding="utf-8"?>
<sst xmlns="http://schemas.openxmlformats.org/spreadsheetml/2006/main" count="35" uniqueCount="31">
  <si>
    <t>結算原因：</t>
    <phoneticPr fontId="1" type="noConversion"/>
  </si>
  <si>
    <t>姓名：</t>
    <phoneticPr fontId="1" type="noConversion"/>
  </si>
  <si>
    <t>日</t>
    <phoneticPr fontId="1" type="noConversion"/>
  </si>
  <si>
    <t>時</t>
    <phoneticPr fontId="1" type="noConversion"/>
  </si>
  <si>
    <t>本年依年資可實施休假之總日數：</t>
    <phoneticPr fontId="1" type="noConversion"/>
  </si>
  <si>
    <t>本俸：</t>
    <phoneticPr fontId="1" type="noConversion"/>
  </si>
  <si>
    <t>專業加給：</t>
    <phoneticPr fontId="1" type="noConversion"/>
  </si>
  <si>
    <t>主管加給：</t>
    <phoneticPr fontId="1" type="noConversion"/>
  </si>
  <si>
    <t>每小時加班費：</t>
    <phoneticPr fontId="1" type="noConversion"/>
  </si>
  <si>
    <t>日薪：</t>
    <phoneticPr fontId="1" type="noConversion"/>
  </si>
  <si>
    <r>
      <t>行政機關辦公日曆表規定之應上班日數</t>
    </r>
    <r>
      <rPr>
        <sz val="12"/>
        <color rgb="FFFF0000"/>
        <rFont val="新細明體"/>
        <family val="1"/>
        <charset val="136"/>
        <scheme val="minor"/>
      </rPr>
      <t>(A)</t>
    </r>
    <r>
      <rPr>
        <sz val="12"/>
        <color theme="1"/>
        <rFont val="新細明體"/>
        <family val="1"/>
        <charset val="136"/>
        <scheme val="minor"/>
      </rPr>
      <t>：</t>
    </r>
    <phoneticPr fontId="1" type="noConversion"/>
  </si>
  <si>
    <t>上開日數是否視為休假：</t>
    <phoneticPr fontId="1" type="noConversion"/>
  </si>
  <si>
    <t>非因公之請假日數：</t>
    <phoneticPr fontId="1" type="noConversion"/>
  </si>
  <si>
    <t>當年在職期間</t>
    <phoneticPr fontId="1" type="noConversion"/>
  </si>
  <si>
    <t>王大丙</t>
    <phoneticPr fontId="1" type="noConversion"/>
  </si>
  <si>
    <t>超出(A)以外，無法實施休假部分之未休假加班費：</t>
    <phoneticPr fontId="1" type="noConversion"/>
  </si>
  <si>
    <t>行政機關辦公日曆表規定應上班日數(A)以內之未休假加班費：</t>
    <phoneticPr fontId="1" type="noConversion"/>
  </si>
  <si>
    <t>超出(A)以外，無法實施休假部分之未休假加班費（亡故者）：</t>
    <phoneticPr fontId="1" type="noConversion"/>
  </si>
  <si>
    <t>在行政機關辦公日曆表規定應上班日數(A)以內，休假未逾10日之休假補助費：</t>
    <phoneticPr fontId="1" type="noConversion"/>
  </si>
  <si>
    <t>上開日數是否領取休假補助：</t>
    <phoneticPr fontId="1" type="noConversion"/>
  </si>
  <si>
    <t>否</t>
  </si>
  <si>
    <t>在行政機關辦公日曆表規定應上班日數(A)以內，休假10日以上之休假補助費：</t>
    <phoneticPr fontId="1" type="noConversion"/>
  </si>
  <si>
    <t>非休</t>
    <phoneticPr fontId="1" type="noConversion"/>
  </si>
  <si>
    <t>休假</t>
    <phoneticPr fontId="1" type="noConversion"/>
  </si>
  <si>
    <t>已休畢之休假日數（含欲申領國旅卡補助折算）：</t>
    <phoneticPr fontId="1" type="noConversion"/>
  </si>
  <si>
    <t>在職期間休假超過10日之休假補助費（亡故者）：</t>
    <phoneticPr fontId="1" type="noConversion"/>
  </si>
  <si>
    <t>核發在職期間休假未逾10日之強制休假補助費（亡故者）：</t>
    <phoneticPr fontId="1" type="noConversion"/>
  </si>
  <si>
    <t>在行政機關辦公日曆表規定應上班日數(A)以內之未休假加班費（亡故者）：</t>
    <phoneticPr fontId="1" type="noConversion"/>
  </si>
  <si>
    <t>合計：</t>
    <phoneticPr fontId="1" type="noConversion"/>
  </si>
  <si>
    <t>亡故</t>
  </si>
  <si>
    <r>
      <t>因退休、資遺、亡故、育嬰侍親留停等事由致當年度依行政機關辦公日曆表所定上班日少於公務人員請假規則所定應給休假日數者之休假補助費及未休假加班費試算程式</t>
    </r>
    <r>
      <rPr>
        <sz val="12"/>
        <color rgb="FFFF0000"/>
        <rFont val="新細明體"/>
        <family val="1"/>
        <charset val="136"/>
      </rPr>
      <t>（113.2.21 燒腦測試版）</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</si>
</sst>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4" x14ac:knownFonts="1">
    <font>
      <sz val="12"/>
      <color theme="1"/>
      <name val="新細明體"/>
      <family val="2"/>
      <charset val="136"/>
      <scheme val="minor"/>
    </font>
    <font>
      <sz val="9"/>
      <name val="新細明體"/>
      <family val="2"/>
      <charset val="136"/>
      <scheme val="minor"/>
    </font>
    <font>
      <sz val="12"/>
      <color theme="1"/>
      <name val="新細明體"/>
      <family val="1"/>
      <charset val="136"/>
      <scheme val="minor"/>
    </font>
    <font>
      <sz val="12"/>
      <color rgb="FFFF0000"/>
      <name val="新細明體"/>
      <family val="1"/>
      <charset val="136"/>
      <scheme val="minor"/>
    </font>
    <font>
      <sz val="12"/>
      <color theme="1"/>
      <name val="標楷體"/>
      <family val="4"/>
      <charset val="136"/>
    </font>
    <font>
      <b/>
      <sz val="14"/>
      <color rgb="FF0000CC"/>
      <name val="新細明體"/>
      <family val="1"/>
      <charset val="136"/>
      <scheme val="minor"/>
    </font>
    <font>
      <sz val="12"/>
      <color rgb="FF0000CC"/>
      <name val="新細明體"/>
      <family val="1"/>
      <charset val="136"/>
      <scheme val="minor"/>
    </font>
    <font>
      <b/>
      <sz val="16"/>
      <color rgb="FF7030A0"/>
      <name val="標楷體"/>
      <family val="4"/>
      <charset val="136"/>
    </font>
    <font>
      <sz val="12"/>
      <color rgb="FFFF0000"/>
      <name val="新細明體"/>
      <family val="1"/>
      <charset val="136"/>
    </font>
    <font>
      <b/>
      <sz val="14"/>
      <color rgb="FF7030A0"/>
      <name val="新細明體"/>
      <family val="1"/>
      <charset val="136"/>
      <scheme val="minor"/>
    </font>
    <font>
      <b/>
      <sz val="12"/>
      <color rgb="FF7030A0"/>
      <name val="新細明體"/>
      <family val="1"/>
      <charset val="136"/>
      <scheme val="minor"/>
    </font>
    <font>
      <b/>
      <sz val="12"/>
      <color rgb="FF0000CC"/>
      <name val="新細明體"/>
      <family val="1"/>
      <charset val="136"/>
      <scheme val="minor"/>
    </font>
    <font>
      <b/>
      <sz val="12"/>
      <color theme="1"/>
      <name val="新細明體"/>
      <family val="1"/>
      <charset val="136"/>
      <scheme val="minor"/>
    </font>
    <font>
      <b/>
      <sz val="14"/>
      <color theme="1"/>
      <name val="新細明體"/>
      <family val="1"/>
      <charset val="136"/>
      <scheme val="minor"/>
    </font>
  </fonts>
  <fills count="10">
    <fill>
      <patternFill patternType="none"/>
    </fill>
    <fill>
      <patternFill patternType="gray125"/>
    </fill>
    <fill>
      <patternFill patternType="solid">
        <fgColor rgb="FFCCFFFF"/>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s>
  <borders count="1">
    <border>
      <left/>
      <right/>
      <top/>
      <bottom/>
      <diagonal/>
    </border>
  </borders>
  <cellStyleXfs count="1">
    <xf numFmtId="0" fontId="0" fillId="0" borderId="0">
      <alignment vertical="center"/>
    </xf>
  </cellStyleXfs>
  <cellXfs count="82">
    <xf numFmtId="0" fontId="0" fillId="0" borderId="0" xfId="0">
      <alignment vertical="center"/>
    </xf>
    <xf numFmtId="0" fontId="2" fillId="3" borderId="0" xfId="0" applyFont="1" applyFill="1" applyBorder="1" applyProtection="1">
      <alignment vertical="center"/>
      <protection hidden="1"/>
    </xf>
    <xf numFmtId="0" fontId="2" fillId="0" borderId="0" xfId="0" applyFont="1" applyBorder="1" applyProtection="1">
      <alignment vertical="center"/>
      <protection hidden="1"/>
    </xf>
    <xf numFmtId="0" fontId="2" fillId="0" borderId="0" xfId="0" applyFont="1" applyBorder="1" applyAlignment="1" applyProtection="1">
      <alignment horizontal="center" vertical="center"/>
      <protection hidden="1"/>
    </xf>
    <xf numFmtId="0" fontId="2" fillId="4" borderId="0" xfId="0" applyFont="1" applyFill="1" applyBorder="1" applyProtection="1">
      <alignment vertical="center"/>
      <protection hidden="1"/>
    </xf>
    <xf numFmtId="0" fontId="4" fillId="4" borderId="0" xfId="0" applyFont="1" applyFill="1" applyBorder="1" applyAlignment="1" applyProtection="1">
      <alignment horizontal="center" vertical="center" wrapText="1"/>
      <protection hidden="1"/>
    </xf>
    <xf numFmtId="0" fontId="2" fillId="2" borderId="0" xfId="0" applyFont="1" applyFill="1" applyBorder="1" applyProtection="1">
      <alignment vertical="center"/>
      <protection hidden="1"/>
    </xf>
    <xf numFmtId="0" fontId="4" fillId="2" borderId="0" xfId="0" applyFont="1" applyFill="1" applyBorder="1" applyAlignment="1" applyProtection="1">
      <alignment horizontal="center" vertical="center" wrapText="1"/>
      <protection hidden="1"/>
    </xf>
    <xf numFmtId="0" fontId="2" fillId="8" borderId="0" xfId="0" applyFont="1" applyFill="1" applyBorder="1" applyProtection="1">
      <alignment vertical="center"/>
      <protection hidden="1"/>
    </xf>
    <xf numFmtId="0" fontId="2" fillId="2" borderId="0" xfId="0" applyFont="1" applyFill="1" applyBorder="1" applyAlignment="1" applyProtection="1">
      <alignment horizontal="right" vertical="center"/>
      <protection hidden="1"/>
    </xf>
    <xf numFmtId="0" fontId="2" fillId="2" borderId="0" xfId="0" applyFont="1" applyFill="1" applyBorder="1" applyAlignment="1" applyProtection="1">
      <alignment vertical="center"/>
      <protection hidden="1"/>
    </xf>
    <xf numFmtId="0" fontId="2" fillId="2" borderId="0" xfId="0" applyFont="1" applyFill="1" applyBorder="1" applyAlignment="1" applyProtection="1">
      <alignment horizontal="center" vertical="center"/>
      <protection hidden="1"/>
    </xf>
    <xf numFmtId="0" fontId="2" fillId="7" borderId="0" xfId="0" applyFont="1" applyFill="1" applyBorder="1" applyAlignment="1" applyProtection="1">
      <alignment horizontal="right" vertical="center"/>
      <protection hidden="1"/>
    </xf>
    <xf numFmtId="0" fontId="2" fillId="7" borderId="0" xfId="0" applyFont="1" applyFill="1" applyBorder="1" applyAlignment="1" applyProtection="1">
      <alignment vertical="center"/>
      <protection hidden="1"/>
    </xf>
    <xf numFmtId="0" fontId="2" fillId="7" borderId="0" xfId="0" applyFont="1" applyFill="1" applyBorder="1" applyAlignment="1" applyProtection="1">
      <alignment horizontal="center" vertical="center"/>
      <protection hidden="1"/>
    </xf>
    <xf numFmtId="0" fontId="2" fillId="7" borderId="0" xfId="0" applyFont="1" applyFill="1" applyBorder="1" applyProtection="1">
      <alignment vertical="center"/>
      <protection hidden="1"/>
    </xf>
    <xf numFmtId="176" fontId="2" fillId="7" borderId="0" xfId="0" applyNumberFormat="1" applyFont="1" applyFill="1" applyBorder="1" applyAlignment="1" applyProtection="1">
      <alignment horizontal="center" vertical="center"/>
      <protection hidden="1"/>
    </xf>
    <xf numFmtId="0" fontId="2" fillId="6" borderId="0" xfId="0" applyFont="1" applyFill="1" applyBorder="1" applyAlignment="1" applyProtection="1">
      <alignment horizontal="right" vertical="center"/>
      <protection hidden="1"/>
    </xf>
    <xf numFmtId="0" fontId="2" fillId="6" borderId="0" xfId="0" applyFont="1" applyFill="1" applyBorder="1" applyAlignment="1" applyProtection="1">
      <alignment vertical="center"/>
      <protection hidden="1"/>
    </xf>
    <xf numFmtId="0" fontId="2" fillId="6" borderId="0" xfId="0" applyFont="1" applyFill="1" applyBorder="1" applyAlignment="1" applyProtection="1">
      <alignment horizontal="center" vertical="center"/>
      <protection hidden="1"/>
    </xf>
    <xf numFmtId="0" fontId="2" fillId="6" borderId="0" xfId="0" applyFont="1" applyFill="1" applyBorder="1" applyProtection="1">
      <alignment vertical="center"/>
      <protection hidden="1"/>
    </xf>
    <xf numFmtId="0" fontId="2" fillId="3" borderId="0" xfId="0" applyFont="1" applyFill="1" applyBorder="1" applyAlignment="1" applyProtection="1">
      <alignment horizontal="right" vertical="center"/>
      <protection hidden="1"/>
    </xf>
    <xf numFmtId="0" fontId="2" fillId="3" borderId="0" xfId="0" applyFont="1" applyFill="1" applyBorder="1" applyAlignment="1" applyProtection="1">
      <alignment vertical="center"/>
      <protection hidden="1"/>
    </xf>
    <xf numFmtId="0" fontId="2" fillId="3" borderId="0" xfId="0" applyFont="1" applyFill="1" applyBorder="1" applyAlignment="1" applyProtection="1">
      <alignment horizontal="center" vertical="center"/>
      <protection hidden="1"/>
    </xf>
    <xf numFmtId="0" fontId="2" fillId="5" borderId="0" xfId="0" applyFont="1" applyFill="1" applyBorder="1" applyAlignment="1" applyProtection="1">
      <alignment horizontal="right" vertical="center"/>
      <protection hidden="1"/>
    </xf>
    <xf numFmtId="0" fontId="2" fillId="5" borderId="0" xfId="0" applyFont="1" applyFill="1" applyBorder="1" applyAlignment="1" applyProtection="1">
      <alignment vertical="center"/>
      <protection hidden="1"/>
    </xf>
    <xf numFmtId="0" fontId="2" fillId="5" borderId="0" xfId="0" applyFont="1" applyFill="1" applyBorder="1" applyAlignment="1" applyProtection="1">
      <alignment horizontal="center" vertical="center"/>
      <protection hidden="1"/>
    </xf>
    <xf numFmtId="0" fontId="2" fillId="5" borderId="0" xfId="0" applyFont="1" applyFill="1" applyBorder="1" applyProtection="1">
      <alignment vertical="center"/>
      <protection hidden="1"/>
    </xf>
    <xf numFmtId="0" fontId="2" fillId="5" borderId="0" xfId="0" applyFont="1" applyFill="1" applyBorder="1" applyAlignment="1" applyProtection="1">
      <alignment horizontal="right" vertical="center"/>
      <protection hidden="1"/>
    </xf>
    <xf numFmtId="0" fontId="2" fillId="0" borderId="0" xfId="0" applyFont="1" applyBorder="1" applyAlignment="1" applyProtection="1">
      <alignment horizontal="right" vertical="center"/>
      <protection hidden="1"/>
    </xf>
    <xf numFmtId="0" fontId="2" fillId="0" borderId="0" xfId="0" applyFont="1" applyBorder="1" applyProtection="1">
      <alignment vertical="center"/>
      <protection locked="0"/>
    </xf>
    <xf numFmtId="0" fontId="2" fillId="0" borderId="0" xfId="0" applyFont="1" applyFill="1" applyBorder="1" applyAlignment="1" applyProtection="1">
      <alignment horizontal="center" vertical="center"/>
      <protection locked="0"/>
    </xf>
    <xf numFmtId="176" fontId="2" fillId="0" borderId="0" xfId="0" applyNumberFormat="1" applyFont="1" applyFill="1" applyBorder="1" applyAlignment="1" applyProtection="1">
      <alignment horizontal="center" vertical="center"/>
      <protection locked="0"/>
    </xf>
    <xf numFmtId="0" fontId="2" fillId="3" borderId="0" xfId="0" applyFont="1" applyFill="1" applyBorder="1" applyAlignment="1" applyProtection="1">
      <alignment horizontal="right" vertical="top"/>
      <protection hidden="1"/>
    </xf>
    <xf numFmtId="0" fontId="0" fillId="3" borderId="0" xfId="0" applyFill="1" applyBorder="1" applyAlignment="1" applyProtection="1">
      <alignment vertical="top"/>
      <protection hidden="1"/>
    </xf>
    <xf numFmtId="0" fontId="2" fillId="3" borderId="0" xfId="0" applyFont="1" applyFill="1" applyBorder="1" applyAlignment="1" applyProtection="1">
      <alignment horizontal="right" vertical="center" wrapText="1"/>
      <protection hidden="1"/>
    </xf>
    <xf numFmtId="0" fontId="2" fillId="3" borderId="0" xfId="0" applyFont="1" applyFill="1" applyBorder="1" applyAlignment="1" applyProtection="1">
      <alignment horizontal="right" vertical="center"/>
      <protection hidden="1"/>
    </xf>
    <xf numFmtId="0" fontId="2" fillId="3" borderId="0" xfId="0" applyFont="1" applyFill="1" applyBorder="1" applyAlignment="1" applyProtection="1">
      <alignment vertical="center"/>
      <protection hidden="1"/>
    </xf>
    <xf numFmtId="0" fontId="3" fillId="0" borderId="0" xfId="0" applyFont="1" applyFill="1" applyBorder="1" applyAlignment="1" applyProtection="1">
      <alignment horizontal="center" vertical="center"/>
      <protection locked="0"/>
    </xf>
    <xf numFmtId="0" fontId="2" fillId="9" borderId="0" xfId="0" applyFont="1" applyFill="1" applyBorder="1" applyProtection="1">
      <alignment vertical="center"/>
      <protection hidden="1"/>
    </xf>
    <xf numFmtId="0" fontId="2" fillId="5" borderId="0" xfId="0" applyFont="1" applyFill="1" applyBorder="1" applyAlignment="1" applyProtection="1">
      <alignment horizontal="right" vertical="center"/>
      <protection hidden="1"/>
    </xf>
    <xf numFmtId="0" fontId="10" fillId="5" borderId="0" xfId="0" applyFont="1" applyFill="1" applyBorder="1" applyAlignment="1" applyProtection="1">
      <alignment horizontal="right" vertical="center"/>
      <protection hidden="1"/>
    </xf>
    <xf numFmtId="0" fontId="10" fillId="5" borderId="0" xfId="0" applyFont="1" applyFill="1" applyBorder="1" applyAlignment="1" applyProtection="1">
      <alignment vertical="center"/>
      <protection hidden="1"/>
    </xf>
    <xf numFmtId="0" fontId="10" fillId="5" borderId="0" xfId="0" applyFont="1" applyFill="1" applyBorder="1" applyAlignment="1" applyProtection="1">
      <alignment horizontal="center" vertical="center"/>
      <protection hidden="1"/>
    </xf>
    <xf numFmtId="0" fontId="11" fillId="5" borderId="0" xfId="0" applyFont="1" applyFill="1" applyBorder="1" applyAlignment="1" applyProtection="1">
      <alignment horizontal="right" vertical="center"/>
      <protection hidden="1"/>
    </xf>
    <xf numFmtId="0" fontId="11" fillId="5" borderId="0" xfId="0" applyFont="1" applyFill="1" applyBorder="1" applyAlignment="1" applyProtection="1">
      <alignment vertical="center"/>
      <protection hidden="1"/>
    </xf>
    <xf numFmtId="0" fontId="11" fillId="5" borderId="0" xfId="0" applyFont="1" applyFill="1" applyBorder="1" applyAlignment="1" applyProtection="1">
      <alignment horizontal="center" vertical="center"/>
      <protection hidden="1"/>
    </xf>
    <xf numFmtId="0" fontId="12" fillId="5" borderId="0" xfId="0" applyFont="1" applyFill="1" applyBorder="1" applyAlignment="1" applyProtection="1">
      <alignment horizontal="center" vertical="center"/>
      <protection hidden="1"/>
    </xf>
    <xf numFmtId="0" fontId="12" fillId="5" borderId="0" xfId="0" applyFont="1" applyFill="1" applyBorder="1" applyAlignment="1" applyProtection="1">
      <alignment vertical="center"/>
      <protection hidden="1"/>
    </xf>
    <xf numFmtId="0" fontId="10" fillId="5" borderId="0" xfId="0" applyFont="1" applyFill="1" applyBorder="1" applyAlignment="1" applyProtection="1">
      <alignment horizontal="right" vertical="center"/>
      <protection hidden="1"/>
    </xf>
    <xf numFmtId="0" fontId="10" fillId="5" borderId="0" xfId="0" applyFont="1" applyFill="1" applyBorder="1" applyAlignment="1" applyProtection="1">
      <alignment vertical="center"/>
      <protection hidden="1"/>
    </xf>
    <xf numFmtId="0" fontId="12" fillId="2" borderId="0" xfId="0" applyFont="1" applyFill="1" applyBorder="1" applyAlignment="1" applyProtection="1">
      <alignment horizontal="right" vertical="top"/>
      <protection hidden="1"/>
    </xf>
    <xf numFmtId="176" fontId="13" fillId="2" borderId="0" xfId="0" applyNumberFormat="1" applyFont="1" applyFill="1" applyBorder="1" applyAlignment="1" applyProtection="1">
      <alignment horizontal="center" vertical="top"/>
      <protection hidden="1"/>
    </xf>
    <xf numFmtId="176" fontId="13" fillId="0" borderId="0" xfId="0" applyNumberFormat="1" applyFont="1" applyAlignment="1">
      <alignment horizontal="center" vertical="top"/>
    </xf>
    <xf numFmtId="176" fontId="9" fillId="5" borderId="0" xfId="0" applyNumberFormat="1" applyFont="1" applyFill="1" applyBorder="1" applyAlignment="1" applyProtection="1">
      <alignment horizontal="center" vertical="center"/>
      <protection hidden="1"/>
    </xf>
    <xf numFmtId="0" fontId="10" fillId="0" borderId="0" xfId="0" applyFont="1" applyAlignment="1">
      <alignment horizontal="center" vertical="center"/>
    </xf>
    <xf numFmtId="0" fontId="2" fillId="0" borderId="0" xfId="0" applyFont="1"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176" fontId="5" fillId="5" borderId="0" xfId="0" applyNumberFormat="1" applyFont="1" applyFill="1" applyBorder="1" applyAlignment="1" applyProtection="1">
      <alignment horizontal="center" vertical="center"/>
      <protection hidden="1"/>
    </xf>
    <xf numFmtId="0" fontId="12" fillId="0" borderId="0" xfId="0" applyFont="1" applyAlignment="1">
      <alignment horizontal="center" vertical="center"/>
    </xf>
    <xf numFmtId="0" fontId="10" fillId="5" borderId="0" xfId="0" applyFont="1" applyFill="1" applyBorder="1" applyAlignment="1" applyProtection="1">
      <alignment horizontal="right" vertical="center" wrapText="1"/>
      <protection hidden="1"/>
    </xf>
    <xf numFmtId="0" fontId="10" fillId="5" borderId="0" xfId="0" applyFont="1" applyFill="1" applyBorder="1" applyAlignment="1" applyProtection="1">
      <alignment horizontal="right" vertical="center"/>
      <protection hidden="1"/>
    </xf>
    <xf numFmtId="0" fontId="10" fillId="5" borderId="0" xfId="0" applyFont="1" applyFill="1" applyBorder="1" applyAlignment="1" applyProtection="1">
      <alignment vertical="center"/>
      <protection hidden="1"/>
    </xf>
    <xf numFmtId="0" fontId="10" fillId="0" borderId="0" xfId="0" applyFont="1" applyAlignment="1">
      <alignment vertical="center"/>
    </xf>
    <xf numFmtId="0" fontId="11" fillId="5" borderId="0" xfId="0" applyFont="1" applyFill="1" applyBorder="1" applyAlignment="1" applyProtection="1">
      <alignment horizontal="right" vertical="center" wrapText="1"/>
      <protection hidden="1"/>
    </xf>
    <xf numFmtId="0" fontId="11" fillId="0" borderId="0" xfId="0" applyFont="1" applyAlignment="1">
      <alignment vertical="center"/>
    </xf>
    <xf numFmtId="0" fontId="11" fillId="5" borderId="0" xfId="0" applyFont="1" applyFill="1" applyBorder="1" applyAlignment="1" applyProtection="1">
      <alignment horizontal="right" vertical="center"/>
      <protection hidden="1"/>
    </xf>
    <xf numFmtId="0" fontId="0" fillId="0" borderId="0" xfId="0" applyAlignment="1">
      <alignment vertical="center"/>
    </xf>
    <xf numFmtId="0" fontId="7" fillId="3" borderId="0" xfId="0" applyFont="1" applyFill="1" applyBorder="1" applyAlignment="1" applyProtection="1">
      <alignment horizontal="center" vertical="center" wrapText="1"/>
      <protection hidden="1"/>
    </xf>
    <xf numFmtId="0" fontId="2" fillId="3" borderId="0" xfId="0" applyFont="1" applyFill="1" applyBorder="1" applyAlignment="1" applyProtection="1">
      <alignment horizontal="center" vertical="center" textRotation="255" wrapText="1"/>
      <protection hidden="1"/>
    </xf>
    <xf numFmtId="0" fontId="0" fillId="0" borderId="0" xfId="0" applyAlignment="1">
      <alignment horizontal="center" vertical="center" textRotation="255"/>
    </xf>
    <xf numFmtId="0" fontId="2" fillId="8" borderId="0" xfId="0" applyFont="1" applyFill="1" applyBorder="1" applyAlignment="1" applyProtection="1">
      <alignment horizontal="right" vertical="center"/>
      <protection hidden="1"/>
    </xf>
    <xf numFmtId="0" fontId="2" fillId="7" borderId="0" xfId="0" applyFont="1" applyFill="1" applyBorder="1" applyAlignment="1" applyProtection="1">
      <alignment horizontal="right" vertical="center"/>
      <protection hidden="1"/>
    </xf>
    <xf numFmtId="0" fontId="2" fillId="7" borderId="0" xfId="0" applyFont="1" applyFill="1" applyBorder="1" applyAlignment="1" applyProtection="1">
      <alignment vertical="center"/>
      <protection hidden="1"/>
    </xf>
    <xf numFmtId="0" fontId="6" fillId="3" borderId="0" xfId="0" applyFont="1" applyFill="1" applyBorder="1" applyAlignment="1" applyProtection="1">
      <alignment horizontal="right" vertical="center"/>
      <protection hidden="1"/>
    </xf>
    <xf numFmtId="0" fontId="6" fillId="3" borderId="0" xfId="0" applyFont="1" applyFill="1" applyBorder="1" applyAlignment="1" applyProtection="1">
      <alignment vertical="center"/>
      <protection hidden="1"/>
    </xf>
    <xf numFmtId="0" fontId="2" fillId="6" borderId="0" xfId="0" applyFont="1" applyFill="1" applyBorder="1" applyAlignment="1" applyProtection="1">
      <alignment horizontal="right" vertical="center"/>
      <protection hidden="1"/>
    </xf>
    <xf numFmtId="0" fontId="2" fillId="6" borderId="0" xfId="0" applyFont="1" applyFill="1" applyBorder="1" applyAlignment="1" applyProtection="1">
      <alignment vertical="center"/>
      <protection hidden="1"/>
    </xf>
    <xf numFmtId="0" fontId="2" fillId="3" borderId="0" xfId="0" applyFont="1" applyFill="1" applyBorder="1" applyAlignment="1" applyProtection="1">
      <alignment horizontal="right" vertical="center"/>
      <protection hidden="1"/>
    </xf>
    <xf numFmtId="0" fontId="0" fillId="0" borderId="0" xfId="0" applyAlignment="1">
      <alignment horizontal="right" vertical="center"/>
    </xf>
    <xf numFmtId="0" fontId="6" fillId="0" borderId="0" xfId="0" applyFont="1" applyFill="1" applyBorder="1" applyAlignment="1" applyProtection="1">
      <alignment horizontal="center" vertical="center"/>
      <protection locked="0"/>
    </xf>
    <xf numFmtId="0" fontId="2" fillId="0" borderId="0" xfId="0" applyFont="1" applyAlignment="1">
      <alignment vertical="center"/>
    </xf>
  </cellXfs>
  <cellStyles count="1">
    <cellStyle name="一般" xfId="0" builtinId="0"/>
  </cellStyles>
  <dxfs count="4">
    <dxf>
      <fill>
        <patternFill>
          <bgColor rgb="FFFF0000"/>
        </patternFill>
      </fill>
    </dxf>
    <dxf>
      <fill>
        <patternFill>
          <bgColor rgb="FFFF0000"/>
        </patternFill>
      </fill>
    </dxf>
    <dxf>
      <font>
        <color theme="9" tint="0.59996337778862885"/>
      </font>
      <fill>
        <patternFill>
          <bgColor theme="9" tint="0.59996337778862885"/>
        </patternFill>
      </fill>
    </dxf>
    <dxf>
      <font>
        <color theme="9" tint="0.59996337778862885"/>
      </font>
      <fill>
        <patternFill>
          <bgColor theme="9" tint="0.59996337778862885"/>
        </patternFill>
      </fill>
    </dxf>
  </dxfs>
  <tableStyles count="0" defaultTableStyle="TableStyleMedium2" defaultPivotStyle="PivotStyleLight16"/>
  <colors>
    <mruColors>
      <color rgb="FF0000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171450</xdr:colOff>
      <xdr:row>8</xdr:row>
      <xdr:rowOff>123825</xdr:rowOff>
    </xdr:from>
    <xdr:to>
      <xdr:col>6</xdr:col>
      <xdr:colOff>200025</xdr:colOff>
      <xdr:row>12</xdr:row>
      <xdr:rowOff>104775</xdr:rowOff>
    </xdr:to>
    <xdr:sp macro="" textlink="">
      <xdr:nvSpPr>
        <xdr:cNvPr id="2" name="矩形: 圓角 1">
          <a:extLst>
            <a:ext uri="{FF2B5EF4-FFF2-40B4-BE49-F238E27FC236}">
              <a16:creationId xmlns:a16="http://schemas.microsoft.com/office/drawing/2014/main" id="{37A12092-7992-43C9-8B3E-42B1C3365522}"/>
            </a:ext>
          </a:extLst>
        </xdr:cNvPr>
        <xdr:cNvSpPr/>
      </xdr:nvSpPr>
      <xdr:spPr>
        <a:xfrm>
          <a:off x="171450" y="2476500"/>
          <a:ext cx="3095625" cy="914400"/>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zh-TW" altLang="en-US" sz="1100">
              <a:solidFill>
                <a:srgbClr val="FF0000"/>
              </a:solidFill>
            </a:rPr>
            <a:t>本程式因可提供之案例有限，恐有不盡周詳之處，尚祈不吝提供指正～</a:t>
          </a:r>
          <a:endParaRPr lang="en-US" altLang="zh-TW" sz="1100">
            <a:solidFill>
              <a:srgbClr val="FF0000"/>
            </a:solidFill>
          </a:endParaRPr>
        </a:p>
        <a:p>
          <a:pPr algn="l"/>
          <a:r>
            <a:rPr lang="zh-TW" altLang="en-US" sz="1100">
              <a:solidFill>
                <a:schemeClr val="accent6">
                  <a:lumMod val="75000"/>
                </a:schemeClr>
              </a:solidFill>
            </a:rPr>
            <a:t>審計部臺北市審計處</a:t>
          </a:r>
          <a:endParaRPr lang="en-US" altLang="zh-TW" sz="1100">
            <a:solidFill>
              <a:schemeClr val="accent6">
                <a:lumMod val="75000"/>
              </a:schemeClr>
            </a:solidFill>
          </a:endParaRPr>
        </a:p>
        <a:p>
          <a:pPr algn="l"/>
          <a:r>
            <a:rPr lang="en-US" altLang="zh-TW" sz="1100">
              <a:solidFill>
                <a:schemeClr val="accent6">
                  <a:lumMod val="75000"/>
                </a:schemeClr>
              </a:solidFill>
            </a:rPr>
            <a:t>kau0914@ms23.hinet.net</a:t>
          </a:r>
        </a:p>
        <a:p>
          <a:pPr algn="l"/>
          <a:endParaRPr lang="zh-TW" altLang="en-US" sz="1100">
            <a:solidFill>
              <a:srgbClr val="FF0000"/>
            </a:solidFill>
          </a:endParaRP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53"/>
  <sheetViews>
    <sheetView tabSelected="1" topLeftCell="A7" workbookViewId="0">
      <selection activeCell="L27" sqref="L27"/>
    </sheetView>
  </sheetViews>
  <sheetFormatPr defaultColWidth="7.25" defaultRowHeight="29.25" customHeight="1" x14ac:dyDescent="0.25"/>
  <cols>
    <col min="1" max="1" width="4.25" style="2" customWidth="1"/>
    <col min="2" max="2" width="2" style="2" customWidth="1"/>
    <col min="3" max="13" width="9.625" style="2" customWidth="1"/>
    <col min="14" max="14" width="2" style="2" customWidth="1"/>
    <col min="15" max="15" width="4.375" style="2" customWidth="1"/>
    <col min="16" max="17" width="7.25" style="2" hidden="1" customWidth="1"/>
    <col min="18" max="19" width="7.25" style="3" hidden="1" customWidth="1"/>
    <col min="20" max="23" width="7.25" style="2" hidden="1" customWidth="1"/>
    <col min="24" max="26" width="0" style="2" hidden="1" customWidth="1"/>
    <col min="27" max="16384" width="7.25" style="2"/>
  </cols>
  <sheetData>
    <row r="1" spans="1:19" ht="79.5" customHeight="1" x14ac:dyDescent="0.25">
      <c r="A1" s="1"/>
      <c r="B1" s="1"/>
      <c r="C1" s="68" t="s">
        <v>30</v>
      </c>
      <c r="D1" s="68"/>
      <c r="E1" s="68"/>
      <c r="F1" s="68"/>
      <c r="G1" s="68"/>
      <c r="H1" s="68"/>
      <c r="I1" s="68"/>
      <c r="J1" s="68"/>
      <c r="K1" s="68"/>
      <c r="L1" s="68"/>
      <c r="M1" s="68"/>
      <c r="N1" s="1"/>
      <c r="O1" s="1"/>
    </row>
    <row r="2" spans="1:19" ht="6.75" customHeight="1" x14ac:dyDescent="0.25">
      <c r="A2" s="4"/>
      <c r="B2" s="4"/>
      <c r="C2" s="5"/>
      <c r="D2" s="5"/>
      <c r="E2" s="5"/>
      <c r="F2" s="5"/>
      <c r="G2" s="5"/>
      <c r="H2" s="5"/>
      <c r="I2" s="5"/>
      <c r="J2" s="5"/>
      <c r="K2" s="5"/>
      <c r="L2" s="5"/>
      <c r="M2" s="5"/>
      <c r="N2" s="4"/>
      <c r="O2" s="4"/>
    </row>
    <row r="3" spans="1:19" ht="15" customHeight="1" x14ac:dyDescent="0.25">
      <c r="A3" s="6"/>
      <c r="B3" s="6"/>
      <c r="C3" s="7"/>
      <c r="D3" s="7"/>
      <c r="E3" s="7"/>
      <c r="F3" s="7"/>
      <c r="G3" s="7"/>
      <c r="H3" s="7"/>
      <c r="I3" s="7"/>
      <c r="J3" s="7"/>
      <c r="K3" s="7"/>
      <c r="L3" s="7"/>
      <c r="M3" s="7"/>
      <c r="N3" s="6"/>
      <c r="O3" s="6"/>
    </row>
    <row r="4" spans="1:19" ht="29.25" customHeight="1" x14ac:dyDescent="0.25">
      <c r="A4" s="6"/>
      <c r="B4" s="39"/>
      <c r="C4" s="71" t="s">
        <v>1</v>
      </c>
      <c r="D4" s="71"/>
      <c r="E4" s="56" t="s">
        <v>14</v>
      </c>
      <c r="F4" s="57"/>
      <c r="G4" s="8"/>
      <c r="H4" s="8"/>
      <c r="I4" s="71" t="s">
        <v>0</v>
      </c>
      <c r="J4" s="71"/>
      <c r="K4" s="80" t="s">
        <v>29</v>
      </c>
      <c r="L4" s="80"/>
      <c r="M4" s="80"/>
      <c r="N4" s="81"/>
      <c r="O4" s="6"/>
    </row>
    <row r="5" spans="1:19" ht="8.25" customHeight="1" x14ac:dyDescent="0.25">
      <c r="A5" s="6"/>
      <c r="B5" s="6"/>
      <c r="C5" s="9"/>
      <c r="D5" s="9"/>
      <c r="E5" s="9"/>
      <c r="F5" s="9"/>
      <c r="G5" s="9"/>
      <c r="H5" s="9"/>
      <c r="I5" s="10"/>
      <c r="J5" s="10"/>
      <c r="K5" s="11"/>
      <c r="L5" s="6"/>
      <c r="M5" s="6"/>
      <c r="N5" s="6"/>
      <c r="O5" s="6"/>
    </row>
    <row r="6" spans="1:19" ht="10.5" customHeight="1" x14ac:dyDescent="0.25">
      <c r="A6" s="6"/>
      <c r="B6" s="15"/>
      <c r="C6" s="12"/>
      <c r="D6" s="12"/>
      <c r="E6" s="12"/>
      <c r="F6" s="12"/>
      <c r="G6" s="12"/>
      <c r="H6" s="12"/>
      <c r="I6" s="13"/>
      <c r="J6" s="13"/>
      <c r="K6" s="14"/>
      <c r="L6" s="15"/>
      <c r="M6" s="15"/>
      <c r="N6" s="15"/>
      <c r="O6" s="6"/>
    </row>
    <row r="7" spans="1:19" ht="29.25" customHeight="1" x14ac:dyDescent="0.25">
      <c r="A7" s="6"/>
      <c r="B7" s="15"/>
      <c r="C7" s="72" t="s">
        <v>4</v>
      </c>
      <c r="D7" s="72"/>
      <c r="E7" s="72"/>
      <c r="F7" s="72"/>
      <c r="G7" s="72"/>
      <c r="H7" s="72"/>
      <c r="I7" s="73"/>
      <c r="J7" s="73"/>
      <c r="K7" s="32">
        <v>30</v>
      </c>
      <c r="L7" s="15"/>
      <c r="M7" s="15"/>
      <c r="N7" s="15"/>
      <c r="O7" s="6"/>
      <c r="S7" s="3">
        <f>8*K7</f>
        <v>240</v>
      </c>
    </row>
    <row r="8" spans="1:19" ht="8.25" customHeight="1" x14ac:dyDescent="0.25">
      <c r="A8" s="6"/>
      <c r="B8" s="15"/>
      <c r="C8" s="12"/>
      <c r="D8" s="12"/>
      <c r="E8" s="12"/>
      <c r="F8" s="12"/>
      <c r="G8" s="12"/>
      <c r="H8" s="12"/>
      <c r="I8" s="13"/>
      <c r="J8" s="13"/>
      <c r="K8" s="14"/>
      <c r="L8" s="15"/>
      <c r="M8" s="15"/>
      <c r="N8" s="15"/>
      <c r="O8" s="6"/>
    </row>
    <row r="9" spans="1:19" ht="29.25" customHeight="1" x14ac:dyDescent="0.25">
      <c r="A9" s="6"/>
      <c r="B9" s="15"/>
      <c r="C9" s="72"/>
      <c r="D9" s="72"/>
      <c r="E9" s="72"/>
      <c r="F9" s="72"/>
      <c r="G9" s="72"/>
      <c r="H9" s="72" t="s">
        <v>5</v>
      </c>
      <c r="I9" s="73"/>
      <c r="J9" s="73"/>
      <c r="K9" s="32">
        <v>52540</v>
      </c>
      <c r="L9" s="15"/>
      <c r="M9" s="15"/>
      <c r="N9" s="15"/>
      <c r="O9" s="6"/>
    </row>
    <row r="10" spans="1:19" ht="8.25" customHeight="1" x14ac:dyDescent="0.25">
      <c r="A10" s="6"/>
      <c r="B10" s="15"/>
      <c r="C10" s="72"/>
      <c r="D10" s="72"/>
      <c r="E10" s="72"/>
      <c r="F10" s="72"/>
      <c r="G10" s="72"/>
      <c r="H10" s="12"/>
      <c r="I10" s="13"/>
      <c r="J10" s="13"/>
      <c r="K10" s="14"/>
      <c r="L10" s="15"/>
      <c r="M10" s="15"/>
      <c r="N10" s="15"/>
      <c r="O10" s="6"/>
    </row>
    <row r="11" spans="1:19" ht="29.25" customHeight="1" x14ac:dyDescent="0.25">
      <c r="A11" s="6"/>
      <c r="B11" s="15"/>
      <c r="C11" s="72"/>
      <c r="D11" s="72"/>
      <c r="E11" s="72"/>
      <c r="F11" s="72"/>
      <c r="G11" s="72"/>
      <c r="H11" s="72" t="s">
        <v>6</v>
      </c>
      <c r="I11" s="73"/>
      <c r="J11" s="73"/>
      <c r="K11" s="32">
        <v>30020</v>
      </c>
      <c r="L11" s="15"/>
      <c r="M11" s="15"/>
      <c r="N11" s="15"/>
      <c r="O11" s="6"/>
    </row>
    <row r="12" spans="1:19" ht="8.25" customHeight="1" x14ac:dyDescent="0.25">
      <c r="A12" s="6"/>
      <c r="B12" s="15"/>
      <c r="C12" s="72"/>
      <c r="D12" s="72"/>
      <c r="E12" s="72"/>
      <c r="F12" s="72"/>
      <c r="G12" s="72"/>
      <c r="H12" s="12"/>
      <c r="I12" s="13"/>
      <c r="J12" s="13"/>
      <c r="K12" s="14"/>
      <c r="L12" s="15"/>
      <c r="M12" s="15"/>
      <c r="N12" s="15"/>
      <c r="O12" s="6"/>
    </row>
    <row r="13" spans="1:19" ht="29.25" customHeight="1" x14ac:dyDescent="0.25">
      <c r="A13" s="6"/>
      <c r="B13" s="15"/>
      <c r="C13" s="72"/>
      <c r="D13" s="72"/>
      <c r="E13" s="72"/>
      <c r="F13" s="72"/>
      <c r="G13" s="72"/>
      <c r="H13" s="72" t="s">
        <v>7</v>
      </c>
      <c r="I13" s="73"/>
      <c r="J13" s="73"/>
      <c r="K13" s="32">
        <v>9710</v>
      </c>
      <c r="L13" s="15"/>
      <c r="M13" s="15"/>
      <c r="N13" s="15"/>
      <c r="O13" s="6"/>
    </row>
    <row r="14" spans="1:19" ht="8.25" customHeight="1" x14ac:dyDescent="0.25">
      <c r="A14" s="6"/>
      <c r="B14" s="15"/>
      <c r="C14" s="72"/>
      <c r="D14" s="72"/>
      <c r="E14" s="72"/>
      <c r="F14" s="72"/>
      <c r="G14" s="72"/>
      <c r="H14" s="12"/>
      <c r="I14" s="13"/>
      <c r="J14" s="13"/>
      <c r="K14" s="14"/>
      <c r="L14" s="15"/>
      <c r="M14" s="15"/>
      <c r="N14" s="15"/>
      <c r="O14" s="6"/>
    </row>
    <row r="15" spans="1:19" ht="29.25" customHeight="1" x14ac:dyDescent="0.25">
      <c r="A15" s="6"/>
      <c r="B15" s="15"/>
      <c r="C15" s="72"/>
      <c r="D15" s="72"/>
      <c r="E15" s="72"/>
      <c r="F15" s="72"/>
      <c r="G15" s="72"/>
      <c r="H15" s="72" t="s">
        <v>8</v>
      </c>
      <c r="I15" s="73"/>
      <c r="J15" s="73"/>
      <c r="K15" s="16">
        <f>ROUND((K9+K11+K13)/240,0)</f>
        <v>384</v>
      </c>
      <c r="L15" s="12" t="s">
        <v>9</v>
      </c>
      <c r="M15" s="14">
        <f>K15*8</f>
        <v>3072</v>
      </c>
      <c r="N15" s="15"/>
      <c r="O15" s="6"/>
    </row>
    <row r="16" spans="1:19" ht="8.25" customHeight="1" x14ac:dyDescent="0.25">
      <c r="A16" s="6"/>
      <c r="B16" s="15"/>
      <c r="C16" s="12"/>
      <c r="D16" s="12"/>
      <c r="E16" s="12"/>
      <c r="F16" s="12"/>
      <c r="G16" s="12"/>
      <c r="H16" s="12"/>
      <c r="I16" s="13"/>
      <c r="J16" s="13"/>
      <c r="K16" s="14"/>
      <c r="L16" s="15"/>
      <c r="M16" s="15"/>
      <c r="N16" s="15"/>
      <c r="O16" s="6"/>
    </row>
    <row r="17" spans="1:21" ht="8.25" customHeight="1" x14ac:dyDescent="0.25">
      <c r="A17" s="6"/>
      <c r="B17" s="6"/>
      <c r="C17" s="9"/>
      <c r="D17" s="9"/>
      <c r="E17" s="9"/>
      <c r="F17" s="9"/>
      <c r="G17" s="9"/>
      <c r="H17" s="9"/>
      <c r="I17" s="10"/>
      <c r="J17" s="10"/>
      <c r="K17" s="11"/>
      <c r="L17" s="6"/>
      <c r="M17" s="6"/>
      <c r="N17" s="6"/>
      <c r="O17" s="6"/>
    </row>
    <row r="18" spans="1:21" ht="8.25" customHeight="1" x14ac:dyDescent="0.25">
      <c r="A18" s="6"/>
      <c r="B18" s="20"/>
      <c r="C18" s="17"/>
      <c r="D18" s="17"/>
      <c r="E18" s="17"/>
      <c r="F18" s="17"/>
      <c r="G18" s="17"/>
      <c r="H18" s="17"/>
      <c r="I18" s="18"/>
      <c r="J18" s="18"/>
      <c r="K18" s="19"/>
      <c r="L18" s="20"/>
      <c r="M18" s="20"/>
      <c r="N18" s="20"/>
      <c r="O18" s="6"/>
    </row>
    <row r="19" spans="1:21" ht="29.25" customHeight="1" x14ac:dyDescent="0.25">
      <c r="A19" s="6"/>
      <c r="B19" s="20"/>
      <c r="C19" s="76" t="s">
        <v>10</v>
      </c>
      <c r="D19" s="76"/>
      <c r="E19" s="76"/>
      <c r="F19" s="76"/>
      <c r="G19" s="77"/>
      <c r="H19" s="77"/>
      <c r="I19" s="77"/>
      <c r="J19" s="31">
        <v>14</v>
      </c>
      <c r="K19" s="19" t="s">
        <v>2</v>
      </c>
      <c r="L19" s="20"/>
      <c r="M19" s="20"/>
      <c r="N19" s="20"/>
      <c r="O19" s="6"/>
      <c r="P19" s="3">
        <f>IF(K4="亡故",J19*8,IF(M25="否",(J19-J23)*8,J19*8))</f>
        <v>112</v>
      </c>
      <c r="S19" s="3">
        <f>P19</f>
        <v>112</v>
      </c>
      <c r="U19" s="2">
        <f>IF(AND(M25="否",J19&gt;10),S19,J19*8)</f>
        <v>112</v>
      </c>
    </row>
    <row r="20" spans="1:21" ht="8.25" customHeight="1" x14ac:dyDescent="0.25">
      <c r="A20" s="6"/>
      <c r="B20" s="20"/>
      <c r="C20" s="17"/>
      <c r="D20" s="17"/>
      <c r="E20" s="17"/>
      <c r="F20" s="17"/>
      <c r="G20" s="17"/>
      <c r="H20" s="17"/>
      <c r="I20" s="18"/>
      <c r="J20" s="18"/>
      <c r="K20" s="19"/>
      <c r="L20" s="20"/>
      <c r="M20" s="20"/>
      <c r="N20" s="20"/>
      <c r="O20" s="6"/>
    </row>
    <row r="21" spans="1:21" ht="8.25" customHeight="1" x14ac:dyDescent="0.25">
      <c r="A21" s="6"/>
      <c r="B21" s="6"/>
      <c r="C21" s="9"/>
      <c r="D21" s="9"/>
      <c r="E21" s="9"/>
      <c r="F21" s="9"/>
      <c r="G21" s="9"/>
      <c r="H21" s="9"/>
      <c r="I21" s="10"/>
      <c r="J21" s="10"/>
      <c r="K21" s="11"/>
      <c r="L21" s="6"/>
      <c r="M21" s="6"/>
      <c r="N21" s="6"/>
      <c r="O21" s="6"/>
    </row>
    <row r="22" spans="1:21" ht="8.25" customHeight="1" x14ac:dyDescent="0.25">
      <c r="A22" s="6"/>
      <c r="B22" s="1"/>
      <c r="C22" s="21"/>
      <c r="D22" s="21"/>
      <c r="E22" s="21"/>
      <c r="F22" s="21"/>
      <c r="G22" s="21"/>
      <c r="H22" s="21"/>
      <c r="I22" s="22"/>
      <c r="J22" s="22"/>
      <c r="K22" s="23"/>
      <c r="L22" s="1"/>
      <c r="M22" s="1"/>
      <c r="N22" s="1"/>
      <c r="O22" s="6"/>
      <c r="R22" s="3" t="s">
        <v>22</v>
      </c>
      <c r="S22" s="3" t="s">
        <v>23</v>
      </c>
    </row>
    <row r="23" spans="1:21" ht="29.25" customHeight="1" x14ac:dyDescent="0.25">
      <c r="A23" s="6"/>
      <c r="B23" s="1"/>
      <c r="C23" s="69" t="s">
        <v>13</v>
      </c>
      <c r="D23" s="21"/>
      <c r="E23" s="78" t="s">
        <v>12</v>
      </c>
      <c r="F23" s="79"/>
      <c r="G23" s="79"/>
      <c r="H23" s="79"/>
      <c r="I23" s="79"/>
      <c r="J23" s="31">
        <v>5</v>
      </c>
      <c r="K23" s="23" t="s">
        <v>2</v>
      </c>
      <c r="L23" s="31">
        <v>0</v>
      </c>
      <c r="M23" s="23" t="s">
        <v>3</v>
      </c>
      <c r="N23" s="1"/>
      <c r="O23" s="6"/>
      <c r="R23" s="3">
        <f>IF(M25="否",J23*8+L23,0)</f>
        <v>40</v>
      </c>
      <c r="S23" s="3">
        <f>IF(K4="亡故",J23*8+L23,IF(M25="否",0,J23*8+L23))</f>
        <v>40</v>
      </c>
    </row>
    <row r="24" spans="1:21" ht="8.25" customHeight="1" x14ac:dyDescent="0.25">
      <c r="A24" s="6"/>
      <c r="B24" s="1"/>
      <c r="C24" s="70"/>
      <c r="D24" s="21"/>
      <c r="E24" s="33"/>
      <c r="F24" s="33"/>
      <c r="G24" s="33"/>
      <c r="H24" s="33"/>
      <c r="I24" s="22"/>
      <c r="J24" s="22"/>
      <c r="K24" s="23"/>
      <c r="L24" s="1"/>
      <c r="M24" s="1"/>
      <c r="N24" s="1"/>
      <c r="O24" s="6"/>
    </row>
    <row r="25" spans="1:21" ht="29.25" customHeight="1" x14ac:dyDescent="0.25">
      <c r="A25" s="6"/>
      <c r="B25" s="1"/>
      <c r="C25" s="70"/>
      <c r="D25" s="21"/>
      <c r="E25" s="34"/>
      <c r="F25" s="34"/>
      <c r="G25" s="34"/>
      <c r="H25" s="34"/>
      <c r="I25" s="74" t="s">
        <v>11</v>
      </c>
      <c r="J25" s="75"/>
      <c r="K25" s="75"/>
      <c r="L25" s="75"/>
      <c r="M25" s="38" t="s">
        <v>20</v>
      </c>
      <c r="N25" s="1"/>
      <c r="O25" s="6"/>
    </row>
    <row r="26" spans="1:21" ht="8.25" customHeight="1" x14ac:dyDescent="0.25">
      <c r="A26" s="6"/>
      <c r="B26" s="1"/>
      <c r="C26" s="70"/>
      <c r="D26" s="21"/>
      <c r="E26" s="21"/>
      <c r="F26" s="21"/>
      <c r="G26" s="21"/>
      <c r="H26" s="21"/>
      <c r="I26" s="22"/>
      <c r="J26" s="22"/>
      <c r="K26" s="23"/>
      <c r="L26" s="1"/>
      <c r="M26" s="1"/>
      <c r="N26" s="1"/>
      <c r="O26" s="6"/>
    </row>
    <row r="27" spans="1:21" ht="29.25" customHeight="1" x14ac:dyDescent="0.25">
      <c r="A27" s="6"/>
      <c r="B27" s="1"/>
      <c r="C27" s="70"/>
      <c r="D27" s="78" t="s">
        <v>24</v>
      </c>
      <c r="E27" s="79"/>
      <c r="F27" s="79"/>
      <c r="G27" s="79"/>
      <c r="H27" s="79"/>
      <c r="I27" s="79"/>
      <c r="J27" s="31">
        <v>4</v>
      </c>
      <c r="K27" s="23" t="s">
        <v>2</v>
      </c>
      <c r="L27" s="31"/>
      <c r="M27" s="23" t="s">
        <v>3</v>
      </c>
      <c r="N27" s="1"/>
      <c r="O27" s="6"/>
      <c r="R27" s="3">
        <f>J27*8+L27</f>
        <v>32</v>
      </c>
      <c r="S27" s="3">
        <f>R27</f>
        <v>32</v>
      </c>
    </row>
    <row r="28" spans="1:21" ht="8.25" customHeight="1" x14ac:dyDescent="0.25">
      <c r="A28" s="6"/>
      <c r="B28" s="1"/>
      <c r="C28" s="70"/>
      <c r="D28" s="21"/>
      <c r="E28" s="35"/>
      <c r="F28" s="35"/>
      <c r="G28" s="35"/>
      <c r="H28" s="35"/>
      <c r="I28" s="22"/>
      <c r="J28" s="22"/>
      <c r="K28" s="23"/>
      <c r="L28" s="1"/>
      <c r="M28" s="1"/>
      <c r="N28" s="1"/>
      <c r="O28" s="6"/>
    </row>
    <row r="29" spans="1:21" ht="29.25" hidden="1" customHeight="1" x14ac:dyDescent="0.25">
      <c r="A29" s="6"/>
      <c r="B29" s="1"/>
      <c r="C29" s="70"/>
      <c r="D29" s="21"/>
      <c r="E29" s="35"/>
      <c r="F29" s="35"/>
      <c r="G29" s="35"/>
      <c r="H29" s="35"/>
      <c r="I29" s="74" t="s">
        <v>19</v>
      </c>
      <c r="J29" s="75"/>
      <c r="K29" s="75"/>
      <c r="L29" s="75"/>
      <c r="M29" s="38" t="s">
        <v>20</v>
      </c>
      <c r="N29" s="1"/>
      <c r="O29" s="6"/>
      <c r="S29" s="3">
        <f>IF(AND(M25="是",M29="否",S23+S27&gt;=80),80,IF(AND(M25="否",M29="否",S27&gt;=80),80,IF(AND(M25="否",M29="是"),0,IF(AND(M25="是",M29="是"),M25,S23+S27))))</f>
        <v>72</v>
      </c>
    </row>
    <row r="30" spans="1:21" ht="8.25" hidden="1" customHeight="1" x14ac:dyDescent="0.25">
      <c r="A30" s="6"/>
      <c r="B30" s="1"/>
      <c r="C30" s="36"/>
      <c r="D30" s="36"/>
      <c r="E30" s="36"/>
      <c r="F30" s="36"/>
      <c r="G30" s="36"/>
      <c r="H30" s="36"/>
      <c r="I30" s="37"/>
      <c r="J30" s="37"/>
      <c r="K30" s="23"/>
      <c r="L30" s="1"/>
      <c r="M30" s="1"/>
      <c r="N30" s="1"/>
      <c r="O30" s="6"/>
    </row>
    <row r="31" spans="1:21" ht="8.25" customHeight="1" x14ac:dyDescent="0.25">
      <c r="A31" s="6"/>
      <c r="B31" s="6"/>
      <c r="C31" s="9"/>
      <c r="D31" s="9"/>
      <c r="E31" s="9"/>
      <c r="F31" s="9"/>
      <c r="G31" s="9"/>
      <c r="H31" s="9"/>
      <c r="I31" s="10"/>
      <c r="J31" s="10"/>
      <c r="K31" s="11"/>
      <c r="L31" s="6"/>
      <c r="M31" s="6"/>
      <c r="N31" s="6"/>
      <c r="O31" s="6"/>
    </row>
    <row r="32" spans="1:21" ht="8.25" customHeight="1" x14ac:dyDescent="0.25">
      <c r="A32" s="6"/>
      <c r="B32" s="27"/>
      <c r="C32" s="28"/>
      <c r="D32" s="28"/>
      <c r="E32" s="28"/>
      <c r="F32" s="28"/>
      <c r="G32" s="28"/>
      <c r="H32" s="28"/>
      <c r="I32" s="25"/>
      <c r="J32" s="25"/>
      <c r="K32" s="26"/>
      <c r="L32" s="27"/>
      <c r="M32" s="27"/>
      <c r="N32" s="27"/>
      <c r="O32" s="6"/>
    </row>
    <row r="33" spans="1:22" ht="29.25" customHeight="1" x14ac:dyDescent="0.25">
      <c r="A33" s="6"/>
      <c r="B33" s="27"/>
      <c r="C33" s="41"/>
      <c r="D33" s="41"/>
      <c r="E33" s="60" t="s">
        <v>26</v>
      </c>
      <c r="F33" s="61"/>
      <c r="G33" s="61"/>
      <c r="H33" s="61"/>
      <c r="I33" s="61"/>
      <c r="J33" s="62"/>
      <c r="K33" s="63"/>
      <c r="L33" s="54">
        <f>IF(K4&lt;&gt;"亡故",0,IF(AND(K4="亡故",M15&lt;=1600),16000,IF(AND(K4="亡故",J23+J27&gt;=10),16000,IF(AND(K4="亡故",J23+J27&lt;10),(S23+S27)*200,0))))</f>
        <v>14400</v>
      </c>
      <c r="M33" s="55"/>
      <c r="N33" s="27"/>
      <c r="O33" s="6"/>
      <c r="S33" s="3">
        <f>L33/200</f>
        <v>72</v>
      </c>
    </row>
    <row r="34" spans="1:22" ht="8.25" customHeight="1" x14ac:dyDescent="0.25">
      <c r="A34" s="6"/>
      <c r="B34" s="27"/>
      <c r="C34" s="41"/>
      <c r="D34" s="41"/>
      <c r="E34" s="41"/>
      <c r="F34" s="41"/>
      <c r="G34" s="41"/>
      <c r="H34" s="41"/>
      <c r="I34" s="42"/>
      <c r="J34" s="42"/>
      <c r="K34" s="43"/>
      <c r="L34" s="43"/>
      <c r="M34" s="42"/>
      <c r="N34" s="27"/>
      <c r="O34" s="6"/>
    </row>
    <row r="35" spans="1:22" ht="29.25" customHeight="1" x14ac:dyDescent="0.25">
      <c r="A35" s="6"/>
      <c r="B35" s="27"/>
      <c r="C35" s="41"/>
      <c r="D35" s="41"/>
      <c r="E35" s="60" t="s">
        <v>25</v>
      </c>
      <c r="F35" s="61"/>
      <c r="G35" s="61"/>
      <c r="H35" s="61"/>
      <c r="I35" s="61"/>
      <c r="J35" s="62"/>
      <c r="K35" s="63"/>
      <c r="L35" s="54">
        <f>IF(AND(K4="亡故",S23+S27&lt;=80),0,IF(AND(K4="亡故",S23+S27&gt;80),(S23+S27-80)*75,IF(K4&lt;&gt;"亡故",0,IF(S27+S23&lt;=80,0,(S27+S23-80)*75))))</f>
        <v>0</v>
      </c>
      <c r="M35" s="55"/>
      <c r="N35" s="27"/>
      <c r="O35" s="6"/>
      <c r="S35" s="3">
        <f>L35/75</f>
        <v>0</v>
      </c>
    </row>
    <row r="36" spans="1:22" ht="8.25" customHeight="1" x14ac:dyDescent="0.25">
      <c r="A36" s="6"/>
      <c r="B36" s="27"/>
      <c r="C36" s="41"/>
      <c r="D36" s="41"/>
      <c r="E36" s="41"/>
      <c r="F36" s="41"/>
      <c r="G36" s="41"/>
      <c r="H36" s="41"/>
      <c r="I36" s="42"/>
      <c r="J36" s="42"/>
      <c r="K36" s="43"/>
      <c r="L36" s="43"/>
      <c r="M36" s="42"/>
      <c r="N36" s="27"/>
      <c r="O36" s="6"/>
    </row>
    <row r="37" spans="1:22" ht="29.25" customHeight="1" x14ac:dyDescent="0.25">
      <c r="A37" s="6"/>
      <c r="B37" s="27"/>
      <c r="C37" s="61" t="s">
        <v>27</v>
      </c>
      <c r="D37" s="67"/>
      <c r="E37" s="67"/>
      <c r="F37" s="67"/>
      <c r="G37" s="67"/>
      <c r="H37" s="67"/>
      <c r="I37" s="67"/>
      <c r="J37" s="67"/>
      <c r="K37" s="67"/>
      <c r="L37" s="54">
        <f>IF(K4&lt;&gt;"亡故",0,IF(S33&gt;=S19,0,(S19-S33-S35)*K15))</f>
        <v>15360</v>
      </c>
      <c r="M37" s="55"/>
      <c r="N37" s="27"/>
      <c r="O37" s="6"/>
    </row>
    <row r="38" spans="1:22" ht="8.25" customHeight="1" x14ac:dyDescent="0.25">
      <c r="A38" s="6"/>
      <c r="B38" s="27"/>
      <c r="C38" s="49"/>
      <c r="D38" s="49"/>
      <c r="E38" s="49"/>
      <c r="F38" s="49"/>
      <c r="G38" s="49"/>
      <c r="H38" s="49"/>
      <c r="I38" s="50"/>
      <c r="J38" s="50"/>
      <c r="K38" s="43"/>
      <c r="L38" s="43"/>
      <c r="M38" s="50"/>
      <c r="N38" s="27"/>
      <c r="O38" s="6"/>
    </row>
    <row r="39" spans="1:22" ht="29.25" customHeight="1" x14ac:dyDescent="0.25">
      <c r="A39" s="6"/>
      <c r="B39" s="27"/>
      <c r="C39" s="61" t="s">
        <v>17</v>
      </c>
      <c r="D39" s="63"/>
      <c r="E39" s="63"/>
      <c r="F39" s="63"/>
      <c r="G39" s="63"/>
      <c r="H39" s="63"/>
      <c r="I39" s="63"/>
      <c r="J39" s="63"/>
      <c r="K39" s="63"/>
      <c r="L39" s="54">
        <f>IF(K4&lt;&gt;"亡故",0,IF(S33&gt;=S19,(S7-80)*K15,(S7-S19)*K15))</f>
        <v>49152</v>
      </c>
      <c r="M39" s="55"/>
      <c r="N39" s="27"/>
      <c r="O39" s="6"/>
    </row>
    <row r="40" spans="1:22" ht="8.25" customHeight="1" x14ac:dyDescent="0.25">
      <c r="A40" s="6"/>
      <c r="B40" s="27"/>
      <c r="C40" s="40"/>
      <c r="D40" s="40"/>
      <c r="E40" s="40"/>
      <c r="F40" s="40"/>
      <c r="G40" s="40"/>
      <c r="H40" s="40"/>
      <c r="I40" s="25"/>
      <c r="J40" s="25"/>
      <c r="K40" s="26"/>
      <c r="L40" s="26"/>
      <c r="M40" s="25"/>
      <c r="N40" s="27"/>
      <c r="O40" s="6"/>
    </row>
    <row r="41" spans="1:22" ht="29.25" customHeight="1" x14ac:dyDescent="0.25">
      <c r="A41" s="6"/>
      <c r="B41" s="27"/>
      <c r="C41" s="64" t="s">
        <v>18</v>
      </c>
      <c r="D41" s="65"/>
      <c r="E41" s="65"/>
      <c r="F41" s="65"/>
      <c r="G41" s="65"/>
      <c r="H41" s="65"/>
      <c r="I41" s="65"/>
      <c r="J41" s="65"/>
      <c r="K41" s="65"/>
      <c r="L41" s="58">
        <f>IF(K4="亡故",0,IF(S23+S27&gt;80,16000,(S23+S27)*200))</f>
        <v>0</v>
      </c>
      <c r="M41" s="59"/>
      <c r="N41" s="27"/>
      <c r="O41" s="6"/>
      <c r="S41" s="3">
        <f>L41/200</f>
        <v>0</v>
      </c>
      <c r="V41" s="30"/>
    </row>
    <row r="42" spans="1:22" ht="8.25" customHeight="1" x14ac:dyDescent="0.25">
      <c r="A42" s="6"/>
      <c r="B42" s="27"/>
      <c r="C42" s="44"/>
      <c r="D42" s="44"/>
      <c r="E42" s="44"/>
      <c r="F42" s="44"/>
      <c r="G42" s="44"/>
      <c r="H42" s="44"/>
      <c r="I42" s="45"/>
      <c r="J42" s="45"/>
      <c r="K42" s="46"/>
      <c r="L42" s="47"/>
      <c r="M42" s="48"/>
      <c r="N42" s="27"/>
      <c r="O42" s="6"/>
    </row>
    <row r="43" spans="1:22" ht="29.25" customHeight="1" x14ac:dyDescent="0.25">
      <c r="A43" s="6"/>
      <c r="B43" s="27"/>
      <c r="C43" s="64" t="s">
        <v>21</v>
      </c>
      <c r="D43" s="65"/>
      <c r="E43" s="65"/>
      <c r="F43" s="65"/>
      <c r="G43" s="65"/>
      <c r="H43" s="65"/>
      <c r="I43" s="65"/>
      <c r="J43" s="65"/>
      <c r="K43" s="65"/>
      <c r="L43" s="58">
        <f>IF(K4="亡故",0,IF(S27+S23&lt;=80,0,(S27+S23-80)*75))</f>
        <v>0</v>
      </c>
      <c r="M43" s="59"/>
      <c r="N43" s="27"/>
      <c r="O43" s="6"/>
      <c r="S43" s="3">
        <f>L43/75</f>
        <v>0</v>
      </c>
      <c r="V43" s="30"/>
    </row>
    <row r="44" spans="1:22" ht="8.25" customHeight="1" x14ac:dyDescent="0.25">
      <c r="A44" s="6"/>
      <c r="B44" s="27"/>
      <c r="C44" s="44"/>
      <c r="D44" s="44"/>
      <c r="E44" s="44"/>
      <c r="F44" s="44"/>
      <c r="G44" s="44"/>
      <c r="H44" s="44"/>
      <c r="I44" s="45"/>
      <c r="J44" s="45"/>
      <c r="K44" s="46"/>
      <c r="L44" s="47"/>
      <c r="M44" s="48"/>
      <c r="N44" s="27"/>
      <c r="O44" s="6"/>
    </row>
    <row r="45" spans="1:22" ht="27.95" customHeight="1" x14ac:dyDescent="0.25">
      <c r="A45" s="6"/>
      <c r="B45" s="27"/>
      <c r="C45" s="66" t="s">
        <v>16</v>
      </c>
      <c r="D45" s="65"/>
      <c r="E45" s="65"/>
      <c r="F45" s="65"/>
      <c r="G45" s="65"/>
      <c r="H45" s="65"/>
      <c r="I45" s="65"/>
      <c r="J45" s="65"/>
      <c r="K45" s="65"/>
      <c r="L45" s="58">
        <f>IF(K4="亡故",0,IF(((L41/1600)*8-(L43/600)*8)&lt;=80,(S19-S23-S27)*K15,(S7-(L41/1600)*8-(L43/600)*8)*K15))</f>
        <v>0</v>
      </c>
      <c r="M45" s="59"/>
      <c r="N45" s="27"/>
      <c r="O45" s="6"/>
      <c r="S45" s="3">
        <f>L45/K15</f>
        <v>0</v>
      </c>
    </row>
    <row r="46" spans="1:22" ht="8.25" customHeight="1" x14ac:dyDescent="0.25">
      <c r="A46" s="6"/>
      <c r="B46" s="27"/>
      <c r="C46" s="44"/>
      <c r="D46" s="44"/>
      <c r="E46" s="44"/>
      <c r="F46" s="44"/>
      <c r="G46" s="44"/>
      <c r="H46" s="44"/>
      <c r="I46" s="45"/>
      <c r="J46" s="45"/>
      <c r="K46" s="46"/>
      <c r="L46" s="47"/>
      <c r="M46" s="48"/>
      <c r="N46" s="27"/>
      <c r="O46" s="6"/>
    </row>
    <row r="47" spans="1:22" ht="29.25" customHeight="1" x14ac:dyDescent="0.25">
      <c r="A47" s="6"/>
      <c r="B47" s="27"/>
      <c r="C47" s="66" t="s">
        <v>15</v>
      </c>
      <c r="D47" s="65"/>
      <c r="E47" s="65"/>
      <c r="F47" s="65"/>
      <c r="G47" s="65"/>
      <c r="H47" s="65"/>
      <c r="I47" s="65"/>
      <c r="J47" s="65"/>
      <c r="K47" s="65"/>
      <c r="L47" s="58">
        <f>IF(K4="亡故",0,IF(M25="否",(S7-S19-R23)*K15,(S7-S19)*K15))</f>
        <v>0</v>
      </c>
      <c r="M47" s="59"/>
      <c r="N47" s="27"/>
      <c r="O47" s="6"/>
    </row>
    <row r="48" spans="1:22" ht="15.75" customHeight="1" x14ac:dyDescent="0.25">
      <c r="A48" s="6"/>
      <c r="B48" s="27"/>
      <c r="C48" s="24"/>
      <c r="D48" s="24"/>
      <c r="E48" s="24"/>
      <c r="F48" s="24"/>
      <c r="G48" s="24"/>
      <c r="H48" s="24"/>
      <c r="I48" s="25"/>
      <c r="J48" s="25"/>
      <c r="K48" s="26"/>
      <c r="L48" s="27"/>
      <c r="M48" s="27"/>
      <c r="N48" s="27"/>
      <c r="O48" s="6"/>
    </row>
    <row r="49" spans="1:15" ht="9.75" customHeight="1" x14ac:dyDescent="0.25">
      <c r="A49" s="6"/>
      <c r="B49" s="6"/>
      <c r="C49" s="11"/>
      <c r="D49" s="11"/>
      <c r="E49" s="6"/>
      <c r="F49" s="6"/>
      <c r="G49" s="6"/>
      <c r="H49" s="6"/>
      <c r="I49" s="6"/>
      <c r="J49" s="6"/>
      <c r="K49" s="51"/>
      <c r="L49" s="52"/>
      <c r="M49" s="53"/>
      <c r="N49" s="6"/>
      <c r="O49" s="6"/>
    </row>
    <row r="50" spans="1:15" ht="51" customHeight="1" x14ac:dyDescent="0.25">
      <c r="A50" s="6"/>
      <c r="B50" s="6"/>
      <c r="C50" s="11"/>
      <c r="D50" s="11"/>
      <c r="E50" s="6"/>
      <c r="F50" s="6"/>
      <c r="G50" s="6"/>
      <c r="H50" s="6"/>
      <c r="I50" s="6"/>
      <c r="J50" s="6"/>
      <c r="K50" s="51" t="s">
        <v>28</v>
      </c>
      <c r="L50" s="52">
        <f>IF(K4="亡故",L33+L35+L37+L39,L41+L43+L45+L47)</f>
        <v>78912</v>
      </c>
      <c r="M50" s="53"/>
      <c r="N50" s="6"/>
      <c r="O50" s="6"/>
    </row>
    <row r="51" spans="1:15" ht="27.75" customHeight="1" x14ac:dyDescent="0.25">
      <c r="C51" s="3"/>
      <c r="D51" s="3"/>
      <c r="I51" s="29"/>
    </row>
    <row r="52" spans="1:15" ht="29.25" customHeight="1" x14ac:dyDescent="0.25">
      <c r="C52" s="3"/>
      <c r="D52" s="3"/>
    </row>
    <row r="53" spans="1:15" ht="29.25" customHeight="1" x14ac:dyDescent="0.25">
      <c r="C53" s="3"/>
      <c r="D53" s="3"/>
    </row>
  </sheetData>
  <sheetProtection password="ADE5" sheet="1" objects="1" scenarios="1"/>
  <mergeCells count="35">
    <mergeCell ref="D27:I27"/>
    <mergeCell ref="K4:N4"/>
    <mergeCell ref="I25:L25"/>
    <mergeCell ref="L45:M45"/>
    <mergeCell ref="L37:M37"/>
    <mergeCell ref="C37:K37"/>
    <mergeCell ref="C1:M1"/>
    <mergeCell ref="C23:C29"/>
    <mergeCell ref="C4:D4"/>
    <mergeCell ref="I4:J4"/>
    <mergeCell ref="C7:J7"/>
    <mergeCell ref="C9:G15"/>
    <mergeCell ref="H9:J9"/>
    <mergeCell ref="H11:J11"/>
    <mergeCell ref="H13:J13"/>
    <mergeCell ref="I29:L29"/>
    <mergeCell ref="H15:J15"/>
    <mergeCell ref="C19:I19"/>
    <mergeCell ref="E23:I23"/>
    <mergeCell ref="L50:M50"/>
    <mergeCell ref="L49:M49"/>
    <mergeCell ref="L33:M33"/>
    <mergeCell ref="E4:F4"/>
    <mergeCell ref="L47:M47"/>
    <mergeCell ref="E33:K33"/>
    <mergeCell ref="E35:K35"/>
    <mergeCell ref="C39:K39"/>
    <mergeCell ref="C41:K41"/>
    <mergeCell ref="C43:K43"/>
    <mergeCell ref="C45:K45"/>
    <mergeCell ref="C47:K47"/>
    <mergeCell ref="L35:M35"/>
    <mergeCell ref="L39:M39"/>
    <mergeCell ref="L41:M41"/>
    <mergeCell ref="L43:M43"/>
  </mergeCells>
  <phoneticPr fontId="1" type="noConversion"/>
  <conditionalFormatting sqref="I25:M25">
    <cfRule type="expression" dxfId="3" priority="4">
      <formula>OR($J$23+$L$23=0,$K$4="亡故")</formula>
    </cfRule>
  </conditionalFormatting>
  <conditionalFormatting sqref="I29:M29">
    <cfRule type="expression" dxfId="2" priority="3">
      <formula>$J$27+$L$27=0</formula>
    </cfRule>
  </conditionalFormatting>
  <conditionalFormatting sqref="J19">
    <cfRule type="expression" dxfId="1" priority="2">
      <formula>($J$23*8+$L$23+$J$27*8+$L$27)&gt;$J$19*8</formula>
    </cfRule>
  </conditionalFormatting>
  <conditionalFormatting sqref="K7">
    <cfRule type="expression" dxfId="0" priority="1">
      <formula>$J$19&gt;=$K$7</formula>
    </cfRule>
  </conditionalFormatting>
  <dataValidations disablePrompts="1" count="2">
    <dataValidation type="list" allowBlank="1" showInputMessage="1" showErrorMessage="1" sqref="M25 M29" xr:uid="{00000000-0002-0000-0000-000000000000}">
      <formula1>"是,否"</formula1>
    </dataValidation>
    <dataValidation type="list" allowBlank="1" showInputMessage="1" showErrorMessage="1" sqref="K4:M4" xr:uid="{00000000-0002-0000-0000-000001000000}">
      <formula1>"退休,資遣,亡故,育嬰侍親留職停薪"</formula1>
    </dataValidation>
  </dataValidations>
  <pageMargins left="0.70866141732283472" right="0.70866141732283472" top="0.74803149606299213" bottom="0.74803149606299213" header="0.31496062992125984" footer="0.31496062992125984"/>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工作表1</vt:lpstr>
      <vt:lpstr>工作表1!Print_Area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高明賢</dc:creator>
  <cp:lastModifiedBy>高明賢</cp:lastModifiedBy>
  <cp:lastPrinted>2024-02-01T05:09:59Z</cp:lastPrinted>
  <dcterms:created xsi:type="dcterms:W3CDTF">2024-01-03T02:40:02Z</dcterms:created>
  <dcterms:modified xsi:type="dcterms:W3CDTF">2024-02-21T05:19:20Z</dcterms:modified>
</cp:coreProperties>
</file>