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F:\UrlWeb\note\"/>
    </mc:Choice>
  </mc:AlternateContent>
  <xr:revisionPtr revIDLastSave="0" documentId="8_{F1A8A8C6-AE03-4398-A5B6-6D3F871050C1}" xr6:coauthVersionLast="36" xr6:coauthVersionMax="36" xr10:uidLastSave="{00000000-0000-0000-0000-000000000000}"/>
  <bookViews>
    <workbookView xWindow="0" yWindow="0" windowWidth="28800" windowHeight="12180" xr2:uid="{00000000-000D-0000-FFFF-FFFF00000000}"/>
  </bookViews>
  <sheets>
    <sheet name="工作表1" sheetId="1" r:id="rId1"/>
  </sheets>
  <definedNames>
    <definedName name="_xlnm.Print_Area" localSheetId="0">工作表1!$A$1:$O$50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 l="1"/>
  <c r="P19" i="1" l="1"/>
  <c r="R27" i="1" l="1"/>
  <c r="S27" i="1" s="1"/>
  <c r="L41" i="1" l="1"/>
  <c r="S41" i="1" s="1"/>
  <c r="L33" i="1"/>
  <c r="L35" i="1"/>
  <c r="S35" i="1" s="1"/>
  <c r="L43" i="1"/>
  <c r="S43" i="1" s="1"/>
  <c r="R23" i="1"/>
  <c r="K15" i="1"/>
  <c r="M15" i="1" s="1"/>
  <c r="S33" i="1" l="1"/>
  <c r="S7" i="1"/>
  <c r="S19" i="1"/>
  <c r="L37" i="1" l="1"/>
  <c r="L39" i="1"/>
  <c r="L47" i="1"/>
  <c r="L45" i="1"/>
  <c r="U19" i="1"/>
  <c r="S29" i="1"/>
  <c r="S45" i="1" l="1"/>
  <c r="L50" i="1"/>
</calcChain>
</file>

<file path=xl/sharedStrings.xml><?xml version="1.0" encoding="utf-8"?>
<sst xmlns="http://schemas.openxmlformats.org/spreadsheetml/2006/main" count="35" uniqueCount="31">
  <si>
    <t>結算原因：</t>
    <phoneticPr fontId="1" type="noConversion"/>
  </si>
  <si>
    <t>姓名：</t>
    <phoneticPr fontId="1" type="noConversion"/>
  </si>
  <si>
    <t>日</t>
    <phoneticPr fontId="1" type="noConversion"/>
  </si>
  <si>
    <t>時</t>
    <phoneticPr fontId="1" type="noConversion"/>
  </si>
  <si>
    <t>本年依年資可實施休假之總日數：</t>
    <phoneticPr fontId="1" type="noConversion"/>
  </si>
  <si>
    <t>本俸：</t>
    <phoneticPr fontId="1" type="noConversion"/>
  </si>
  <si>
    <t>專業加給：</t>
    <phoneticPr fontId="1" type="noConversion"/>
  </si>
  <si>
    <t>主管加給：</t>
    <phoneticPr fontId="1" type="noConversion"/>
  </si>
  <si>
    <t>每小時加班費：</t>
    <phoneticPr fontId="1" type="noConversion"/>
  </si>
  <si>
    <t>日薪：</t>
    <phoneticPr fontId="1" type="noConversion"/>
  </si>
  <si>
    <r>
      <t>行政機關辦公日曆表規定之應上班日數</t>
    </r>
    <r>
      <rPr>
        <sz val="12"/>
        <color rgb="FFFF0000"/>
        <rFont val="新細明體"/>
        <family val="1"/>
        <charset val="136"/>
        <scheme val="minor"/>
      </rPr>
      <t>(A)</t>
    </r>
    <r>
      <rPr>
        <sz val="12"/>
        <color theme="1"/>
        <rFont val="新細明體"/>
        <family val="1"/>
        <charset val="136"/>
        <scheme val="minor"/>
      </rPr>
      <t>：</t>
    </r>
    <phoneticPr fontId="1" type="noConversion"/>
  </si>
  <si>
    <t>上開日數是否視為休假：</t>
    <phoneticPr fontId="1" type="noConversion"/>
  </si>
  <si>
    <t>非因公之請假日數：</t>
    <phoneticPr fontId="1" type="noConversion"/>
  </si>
  <si>
    <t>當年在職期間</t>
    <phoneticPr fontId="1" type="noConversion"/>
  </si>
  <si>
    <t>王大丙</t>
    <phoneticPr fontId="1" type="noConversion"/>
  </si>
  <si>
    <t>超出(A)以外，無法實施休假部分之未休假加班費：</t>
    <phoneticPr fontId="1" type="noConversion"/>
  </si>
  <si>
    <t>行政機關辦公日曆表規定應上班日數(A)以內之未休假加班費：</t>
    <phoneticPr fontId="1" type="noConversion"/>
  </si>
  <si>
    <t>超出(A)以外，無法實施休假部分之未休假加班費（亡故者）：</t>
    <phoneticPr fontId="1" type="noConversion"/>
  </si>
  <si>
    <t>在行政機關辦公日曆表規定應上班日數(A)以內，休假未逾10日之休假補助費：</t>
    <phoneticPr fontId="1" type="noConversion"/>
  </si>
  <si>
    <t>上開日數是否領取休假補助：</t>
    <phoneticPr fontId="1" type="noConversion"/>
  </si>
  <si>
    <t>否</t>
  </si>
  <si>
    <t>在行政機關辦公日曆表規定應上班日數(A)以內，休假10日以上之休假補助費：</t>
    <phoneticPr fontId="1" type="noConversion"/>
  </si>
  <si>
    <t>非休</t>
    <phoneticPr fontId="1" type="noConversion"/>
  </si>
  <si>
    <t>休假</t>
    <phoneticPr fontId="1" type="noConversion"/>
  </si>
  <si>
    <t>已休畢之休假日數（含欲申領國旅卡補助折算）：</t>
    <phoneticPr fontId="1" type="noConversion"/>
  </si>
  <si>
    <t>在職期間休假超過10日之休假補助費（亡故者）：</t>
    <phoneticPr fontId="1" type="noConversion"/>
  </si>
  <si>
    <t>核發在職期間休假未逾10日之強制休假補助費（亡故者）：</t>
    <phoneticPr fontId="1" type="noConversion"/>
  </si>
  <si>
    <t>在行政機關辦公日曆表規定應上班日數(A)以內之未休假加班費（亡故者）：</t>
    <phoneticPr fontId="1" type="noConversion"/>
  </si>
  <si>
    <t>合計：</t>
    <phoneticPr fontId="1" type="noConversion"/>
  </si>
  <si>
    <t>亡故</t>
  </si>
  <si>
    <r>
      <t>因退休、資遺、亡故、育嬰侍親留停等事由致當年度依行政機關辦公日曆表所定上班日少於公務人員請假規則所定應給休假日數者之休假補助費及未休假加班費試算程式</t>
    </r>
    <r>
      <rPr>
        <sz val="12"/>
        <color rgb="FFFF0000"/>
        <rFont val="新細明體"/>
        <family val="1"/>
        <charset val="136"/>
      </rPr>
      <t>（113.2.21 燒腦測試版）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</si>
</sst>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rgb="FFFF0000"/>
      <name val="新細明體"/>
      <family val="1"/>
      <charset val="136"/>
      <scheme val="minor"/>
    </font>
    <font>
      <sz val="12"/>
      <color theme="1"/>
      <name val="標楷體"/>
      <family val="4"/>
      <charset val="136"/>
    </font>
    <font>
      <b/>
      <sz val="14"/>
      <color rgb="FF0000CC"/>
      <name val="新細明體"/>
      <family val="1"/>
      <charset val="136"/>
      <scheme val="minor"/>
    </font>
    <font>
      <sz val="12"/>
      <color rgb="FF0000CC"/>
      <name val="新細明體"/>
      <family val="1"/>
      <charset val="136"/>
      <scheme val="minor"/>
    </font>
    <font>
      <b/>
      <sz val="16"/>
      <color rgb="FF7030A0"/>
      <name val="標楷體"/>
      <family val="4"/>
      <charset val="136"/>
    </font>
    <font>
      <sz val="12"/>
      <color rgb="FFFF0000"/>
      <name val="新細明體"/>
      <family val="1"/>
      <charset val="136"/>
    </font>
    <font>
      <b/>
      <sz val="14"/>
      <color rgb="FF7030A0"/>
      <name val="新細明體"/>
      <family val="1"/>
      <charset val="136"/>
      <scheme val="minor"/>
    </font>
    <font>
      <b/>
      <sz val="12"/>
      <color rgb="FF7030A0"/>
      <name val="新細明體"/>
      <family val="1"/>
      <charset val="136"/>
      <scheme val="minor"/>
    </font>
    <font>
      <b/>
      <sz val="12"/>
      <color rgb="FF0000CC"/>
      <name val="新細明體"/>
      <family val="1"/>
      <charset val="136"/>
      <scheme val="minor"/>
    </font>
    <font>
      <b/>
      <sz val="12"/>
      <color theme="1"/>
      <name val="新細明體"/>
      <family val="1"/>
      <charset val="136"/>
      <scheme val="minor"/>
    </font>
    <font>
      <b/>
      <sz val="14"/>
      <color theme="1"/>
      <name val="新細明體"/>
      <family val="1"/>
      <charset val="136"/>
      <scheme val="minor"/>
    </font>
  </fonts>
  <fills count="10">
    <fill>
      <patternFill patternType="none"/>
    </fill>
    <fill>
      <patternFill patternType="gray125"/>
    </fill>
    <fill>
      <patternFill patternType="solid">
        <fgColor rgb="FFCCFF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alignment vertical="center"/>
    </xf>
  </cellStyleXfs>
  <cellXfs count="82">
    <xf numFmtId="0" fontId="0" fillId="0" borderId="0" xfId="0">
      <alignment vertical="center"/>
    </xf>
    <xf numFmtId="0" fontId="2" fillId="3" borderId="0" xfId="0" applyFont="1" applyFill="1" applyBorder="1" applyProtection="1">
      <alignment vertical="center"/>
      <protection hidden="1"/>
    </xf>
    <xf numFmtId="0" fontId="2" fillId="0" borderId="0" xfId="0" applyFont="1" applyBorder="1" applyProtection="1">
      <alignment vertical="center"/>
      <protection hidden="1"/>
    </xf>
    <xf numFmtId="0" fontId="2" fillId="0" borderId="0" xfId="0" applyFont="1" applyBorder="1" applyAlignment="1" applyProtection="1">
      <alignment horizontal="center" vertical="center"/>
      <protection hidden="1"/>
    </xf>
    <xf numFmtId="0" fontId="2" fillId="4" borderId="0" xfId="0" applyFont="1" applyFill="1" applyBorder="1" applyProtection="1">
      <alignment vertical="center"/>
      <protection hidden="1"/>
    </xf>
    <xf numFmtId="0" fontId="4" fillId="4" borderId="0" xfId="0" applyFont="1" applyFill="1" applyBorder="1" applyAlignment="1" applyProtection="1">
      <alignment horizontal="center" vertical="center" wrapText="1"/>
      <protection hidden="1"/>
    </xf>
    <xf numFmtId="0" fontId="2" fillId="2" borderId="0" xfId="0" applyFont="1" applyFill="1" applyBorder="1" applyProtection="1">
      <alignment vertical="center"/>
      <protection hidden="1"/>
    </xf>
    <xf numFmtId="0" fontId="4" fillId="2" borderId="0" xfId="0" applyFont="1" applyFill="1" applyBorder="1" applyAlignment="1" applyProtection="1">
      <alignment horizontal="center" vertical="center" wrapText="1"/>
      <protection hidden="1"/>
    </xf>
    <xf numFmtId="0" fontId="2" fillId="8" borderId="0" xfId="0" applyFont="1" applyFill="1" applyBorder="1" applyProtection="1">
      <alignment vertical="center"/>
      <protection hidden="1"/>
    </xf>
    <xf numFmtId="0" fontId="2" fillId="2" borderId="0" xfId="0" applyFont="1" applyFill="1" applyBorder="1" applyAlignment="1" applyProtection="1">
      <alignment horizontal="righ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 fillId="7" borderId="0" xfId="0" applyFont="1" applyFill="1" applyBorder="1" applyAlignment="1" applyProtection="1">
      <alignment horizontal="right" vertical="center"/>
      <protection hidden="1"/>
    </xf>
    <xf numFmtId="0" fontId="2" fillId="7" borderId="0" xfId="0" applyFont="1" applyFill="1" applyBorder="1" applyAlignment="1" applyProtection="1">
      <alignment vertical="center"/>
      <protection hidden="1"/>
    </xf>
    <xf numFmtId="0" fontId="2" fillId="7" borderId="0" xfId="0" applyFont="1" applyFill="1" applyBorder="1" applyAlignment="1" applyProtection="1">
      <alignment horizontal="center" vertical="center"/>
      <protection hidden="1"/>
    </xf>
    <xf numFmtId="0" fontId="2" fillId="7" borderId="0" xfId="0" applyFont="1" applyFill="1" applyBorder="1" applyProtection="1">
      <alignment vertical="center"/>
      <protection hidden="1"/>
    </xf>
    <xf numFmtId="176" fontId="2" fillId="7" borderId="0" xfId="0" applyNumberFormat="1" applyFont="1" applyFill="1" applyBorder="1" applyAlignment="1" applyProtection="1">
      <alignment horizontal="center" vertical="center"/>
      <protection hidden="1"/>
    </xf>
    <xf numFmtId="0" fontId="2" fillId="6" borderId="0" xfId="0" applyFont="1" applyFill="1" applyBorder="1" applyAlignment="1" applyProtection="1">
      <alignment horizontal="right" vertical="center"/>
      <protection hidden="1"/>
    </xf>
    <xf numFmtId="0" fontId="2" fillId="6"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0" xfId="0" applyFont="1" applyFill="1" applyBorder="1" applyProtection="1">
      <alignment vertical="center"/>
      <protection hidden="1"/>
    </xf>
    <xf numFmtId="0" fontId="2" fillId="3" borderId="0" xfId="0" applyFont="1" applyFill="1" applyBorder="1" applyAlignment="1" applyProtection="1">
      <alignment horizontal="right" vertical="center"/>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0" fontId="2" fillId="5" borderId="0" xfId="0" applyFont="1" applyFill="1" applyBorder="1" applyAlignment="1" applyProtection="1">
      <alignment horizontal="right" vertical="center"/>
      <protection hidden="1"/>
    </xf>
    <xf numFmtId="0" fontId="2" fillId="5" borderId="0" xfId="0" applyFont="1" applyFill="1" applyBorder="1" applyAlignment="1" applyProtection="1">
      <alignment vertical="center"/>
      <protection hidden="1"/>
    </xf>
    <xf numFmtId="0" fontId="2" fillId="5" borderId="0" xfId="0" applyFont="1" applyFill="1" applyBorder="1" applyAlignment="1" applyProtection="1">
      <alignment horizontal="center" vertical="center"/>
      <protection hidden="1"/>
    </xf>
    <xf numFmtId="0" fontId="2" fillId="5" borderId="0" xfId="0" applyFont="1" applyFill="1" applyBorder="1" applyProtection="1">
      <alignment vertical="center"/>
      <protection hidden="1"/>
    </xf>
    <xf numFmtId="0" fontId="2" fillId="5" borderId="0" xfId="0" applyFont="1" applyFill="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0" xfId="0" applyFont="1" applyBorder="1" applyProtection="1">
      <alignment vertical="center"/>
      <protection locked="0"/>
    </xf>
    <xf numFmtId="0" fontId="2"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right" vertical="top"/>
      <protection hidden="1"/>
    </xf>
    <xf numFmtId="0" fontId="0" fillId="3" borderId="0" xfId="0" applyFill="1" applyBorder="1" applyAlignment="1" applyProtection="1">
      <alignment vertical="top"/>
      <protection hidden="1"/>
    </xf>
    <xf numFmtId="0" fontId="2" fillId="3" borderId="0" xfId="0" applyFont="1" applyFill="1" applyBorder="1" applyAlignment="1" applyProtection="1">
      <alignment horizontal="right" vertical="center" wrapText="1"/>
      <protection hidden="1"/>
    </xf>
    <xf numFmtId="0" fontId="2" fillId="3" borderId="0" xfId="0" applyFont="1" applyFill="1" applyBorder="1" applyAlignment="1" applyProtection="1">
      <alignment horizontal="right" vertical="center"/>
      <protection hidden="1"/>
    </xf>
    <xf numFmtId="0" fontId="2" fillId="3"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locked="0"/>
    </xf>
    <xf numFmtId="0" fontId="2" fillId="9" borderId="0" xfId="0" applyFont="1" applyFill="1" applyBorder="1" applyProtection="1">
      <alignment vertical="center"/>
      <protection hidden="1"/>
    </xf>
    <xf numFmtId="0" fontId="2"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vertical="center"/>
      <protection hidden="1"/>
    </xf>
    <xf numFmtId="0" fontId="10" fillId="5" borderId="0" xfId="0" applyFont="1" applyFill="1" applyBorder="1" applyAlignment="1" applyProtection="1">
      <alignment horizontal="center" vertical="center"/>
      <protection hidden="1"/>
    </xf>
    <xf numFmtId="0" fontId="11" fillId="5" borderId="0" xfId="0" applyFont="1" applyFill="1" applyBorder="1" applyAlignment="1" applyProtection="1">
      <alignment horizontal="right" vertical="center"/>
      <protection hidden="1"/>
    </xf>
    <xf numFmtId="0" fontId="11" fillId="5" borderId="0" xfId="0" applyFont="1" applyFill="1" applyBorder="1" applyAlignment="1" applyProtection="1">
      <alignment vertical="center"/>
      <protection hidden="1"/>
    </xf>
    <xf numFmtId="0" fontId="11"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12" fillId="5" borderId="0" xfId="0" applyFont="1" applyFill="1" applyBorder="1" applyAlignment="1" applyProtection="1">
      <alignmen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vertical="center"/>
      <protection hidden="1"/>
    </xf>
    <xf numFmtId="0" fontId="12" fillId="2" borderId="0" xfId="0" applyFont="1" applyFill="1" applyBorder="1" applyAlignment="1" applyProtection="1">
      <alignment horizontal="right" vertical="top"/>
      <protection hidden="1"/>
    </xf>
    <xf numFmtId="176" fontId="13" fillId="2" borderId="0" xfId="0" applyNumberFormat="1" applyFont="1" applyFill="1" applyBorder="1" applyAlignment="1" applyProtection="1">
      <alignment horizontal="center" vertical="top"/>
      <protection hidden="1"/>
    </xf>
    <xf numFmtId="176" fontId="13" fillId="0" borderId="0" xfId="0" applyNumberFormat="1" applyFont="1" applyAlignment="1">
      <alignment horizontal="center" vertical="top"/>
    </xf>
    <xf numFmtId="176" fontId="9" fillId="5" borderId="0" xfId="0" applyNumberFormat="1" applyFont="1" applyFill="1" applyBorder="1" applyAlignment="1" applyProtection="1">
      <alignment horizontal="center" vertical="center"/>
      <protection hidden="1"/>
    </xf>
    <xf numFmtId="0" fontId="10" fillId="0" borderId="0" xfId="0" applyFont="1" applyAlignment="1">
      <alignment horizontal="center" vertical="center"/>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76" fontId="5" fillId="5" borderId="0" xfId="0" applyNumberFormat="1" applyFont="1" applyFill="1" applyBorder="1" applyAlignment="1" applyProtection="1">
      <alignment horizontal="center" vertical="center"/>
      <protection hidden="1"/>
    </xf>
    <xf numFmtId="0" fontId="12" fillId="0" borderId="0" xfId="0" applyFont="1" applyAlignment="1">
      <alignment horizontal="center" vertical="center"/>
    </xf>
    <xf numFmtId="0" fontId="10" fillId="5" borderId="0" xfId="0" applyFont="1" applyFill="1" applyBorder="1" applyAlignment="1" applyProtection="1">
      <alignment horizontal="right" vertical="center" wrapText="1"/>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vertical="center"/>
      <protection hidden="1"/>
    </xf>
    <xf numFmtId="0" fontId="10" fillId="0" borderId="0" xfId="0" applyFont="1" applyAlignment="1">
      <alignment vertical="center"/>
    </xf>
    <xf numFmtId="0" fontId="11" fillId="5" borderId="0" xfId="0" applyFont="1" applyFill="1" applyBorder="1" applyAlignment="1" applyProtection="1">
      <alignment horizontal="right" vertical="center" wrapText="1"/>
      <protection hidden="1"/>
    </xf>
    <xf numFmtId="0" fontId="11" fillId="0" borderId="0" xfId="0" applyFont="1" applyAlignment="1">
      <alignment vertical="center"/>
    </xf>
    <xf numFmtId="0" fontId="11" fillId="5" borderId="0" xfId="0" applyFont="1" applyFill="1" applyBorder="1" applyAlignment="1" applyProtection="1">
      <alignment horizontal="right" vertical="center"/>
      <protection hidden="1"/>
    </xf>
    <xf numFmtId="0" fontId="0" fillId="0" borderId="0" xfId="0" applyAlignment="1">
      <alignment vertical="center"/>
    </xf>
    <xf numFmtId="0" fontId="7" fillId="3" borderId="0"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textRotation="255" wrapText="1"/>
      <protection hidden="1"/>
    </xf>
    <xf numFmtId="0" fontId="0" fillId="0" borderId="0" xfId="0" applyAlignment="1">
      <alignment horizontal="center" vertical="center" textRotation="255"/>
    </xf>
    <xf numFmtId="0" fontId="2" fillId="8" borderId="0" xfId="0" applyFont="1" applyFill="1" applyBorder="1" applyAlignment="1" applyProtection="1">
      <alignment horizontal="right" vertical="center"/>
      <protection hidden="1"/>
    </xf>
    <xf numFmtId="0" fontId="2" fillId="7" borderId="0" xfId="0" applyFont="1" applyFill="1" applyBorder="1" applyAlignment="1" applyProtection="1">
      <alignment horizontal="right" vertical="center"/>
      <protection hidden="1"/>
    </xf>
    <xf numFmtId="0" fontId="2" fillId="7" borderId="0" xfId="0" applyFont="1" applyFill="1" applyBorder="1" applyAlignment="1" applyProtection="1">
      <alignment vertical="center"/>
      <protection hidden="1"/>
    </xf>
    <xf numFmtId="0" fontId="6" fillId="3" borderId="0" xfId="0" applyFont="1" applyFill="1" applyBorder="1" applyAlignment="1" applyProtection="1">
      <alignment horizontal="right" vertical="center"/>
      <protection hidden="1"/>
    </xf>
    <xf numFmtId="0" fontId="6" fillId="3" borderId="0" xfId="0" applyFont="1" applyFill="1" applyBorder="1" applyAlignment="1" applyProtection="1">
      <alignment vertical="center"/>
      <protection hidden="1"/>
    </xf>
    <xf numFmtId="0" fontId="2" fillId="6" borderId="0" xfId="0" applyFont="1" applyFill="1" applyBorder="1" applyAlignment="1" applyProtection="1">
      <alignment horizontal="right" vertical="center"/>
      <protection hidden="1"/>
    </xf>
    <xf numFmtId="0" fontId="2" fillId="6" borderId="0" xfId="0" applyFont="1" applyFill="1" applyBorder="1" applyAlignment="1" applyProtection="1">
      <alignment vertical="center"/>
      <protection hidden="1"/>
    </xf>
    <xf numFmtId="0" fontId="2" fillId="3" borderId="0" xfId="0" applyFont="1" applyFill="1" applyBorder="1" applyAlignment="1" applyProtection="1">
      <alignment horizontal="right" vertical="center"/>
      <protection hidden="1"/>
    </xf>
    <xf numFmtId="0" fontId="0" fillId="0" borderId="0" xfId="0" applyAlignment="1">
      <alignment horizontal="right" vertical="center"/>
    </xf>
    <xf numFmtId="0" fontId="6" fillId="0" borderId="0" xfId="0" applyFont="1" applyFill="1" applyBorder="1" applyAlignment="1" applyProtection="1">
      <alignment horizontal="center" vertical="center"/>
      <protection locked="0"/>
    </xf>
    <xf numFmtId="0" fontId="2" fillId="0" borderId="0" xfId="0" applyFont="1" applyAlignment="1">
      <alignment vertical="center"/>
    </xf>
  </cellXfs>
  <cellStyles count="1">
    <cellStyle name="一般" xfId="0" builtinId="0"/>
  </cellStyles>
  <dxfs count="4">
    <dxf>
      <fill>
        <patternFill>
          <bgColor rgb="FFFF0000"/>
        </patternFill>
      </fill>
    </dxf>
    <dxf>
      <fill>
        <patternFill>
          <bgColor rgb="FFFF0000"/>
        </patternFill>
      </fill>
    </dxf>
    <dxf>
      <font>
        <color theme="9" tint="0.59996337778862885"/>
      </font>
      <fill>
        <patternFill>
          <bgColor theme="9" tint="0.59996337778862885"/>
        </patternFill>
      </fill>
    </dxf>
    <dxf>
      <font>
        <color theme="9" tint="0.59996337778862885"/>
      </font>
      <fill>
        <patternFill>
          <bgColor theme="9" tint="0.59996337778862885"/>
        </patternFill>
      </fill>
    </dxf>
  </dxfs>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8</xdr:row>
      <xdr:rowOff>123825</xdr:rowOff>
    </xdr:from>
    <xdr:to>
      <xdr:col>6</xdr:col>
      <xdr:colOff>200025</xdr:colOff>
      <xdr:row>12</xdr:row>
      <xdr:rowOff>104775</xdr:rowOff>
    </xdr:to>
    <xdr:sp macro="" textlink="">
      <xdr:nvSpPr>
        <xdr:cNvPr id="2" name="矩形: 圓角 1">
          <a:extLst>
            <a:ext uri="{FF2B5EF4-FFF2-40B4-BE49-F238E27FC236}">
              <a16:creationId xmlns:a16="http://schemas.microsoft.com/office/drawing/2014/main" id="{37A12092-7992-43C9-8B3E-42B1C3365522}"/>
            </a:ext>
          </a:extLst>
        </xdr:cNvPr>
        <xdr:cNvSpPr/>
      </xdr:nvSpPr>
      <xdr:spPr>
        <a:xfrm>
          <a:off x="171450" y="2476500"/>
          <a:ext cx="3095625" cy="91440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TW" altLang="en-US" sz="1100">
              <a:solidFill>
                <a:srgbClr val="FF0000"/>
              </a:solidFill>
            </a:rPr>
            <a:t>本程式因可提供之案例有限，恐有不盡周詳之處，尚祈不吝提供指正～</a:t>
          </a:r>
          <a:endParaRPr lang="en-US" altLang="zh-TW" sz="1100">
            <a:solidFill>
              <a:srgbClr val="FF0000"/>
            </a:solidFill>
          </a:endParaRPr>
        </a:p>
        <a:p>
          <a:pPr algn="l"/>
          <a:r>
            <a:rPr lang="zh-TW" altLang="en-US" sz="1100">
              <a:solidFill>
                <a:schemeClr val="accent6">
                  <a:lumMod val="75000"/>
                </a:schemeClr>
              </a:solidFill>
            </a:rPr>
            <a:t>審計部臺北市審計處</a:t>
          </a:r>
          <a:endParaRPr lang="en-US" altLang="zh-TW" sz="1100">
            <a:solidFill>
              <a:schemeClr val="accent6">
                <a:lumMod val="75000"/>
              </a:schemeClr>
            </a:solidFill>
          </a:endParaRPr>
        </a:p>
        <a:p>
          <a:pPr algn="l"/>
          <a:r>
            <a:rPr lang="en-US" altLang="zh-TW" sz="1100">
              <a:solidFill>
                <a:schemeClr val="accent6">
                  <a:lumMod val="75000"/>
                </a:schemeClr>
              </a:solidFill>
            </a:rPr>
            <a:t>kau0914@ms23.hinet.net</a:t>
          </a:r>
        </a:p>
        <a:p>
          <a:pPr algn="l"/>
          <a:endParaRPr lang="zh-TW" altLang="en-US" sz="1100">
            <a:solidFill>
              <a:srgbClr val="FF0000"/>
            </a:solidFill>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3"/>
  <sheetViews>
    <sheetView tabSelected="1" topLeftCell="A7" workbookViewId="0">
      <selection activeCell="L27" sqref="L27"/>
    </sheetView>
  </sheetViews>
  <sheetFormatPr defaultColWidth="7.25" defaultRowHeight="29.25" customHeight="1" x14ac:dyDescent="0.25"/>
  <cols>
    <col min="1" max="1" width="4.25" style="2" customWidth="1"/>
    <col min="2" max="2" width="2" style="2" customWidth="1"/>
    <col min="3" max="13" width="9.625" style="2" customWidth="1"/>
    <col min="14" max="14" width="2" style="2" customWidth="1"/>
    <col min="15" max="15" width="4.375" style="2" customWidth="1"/>
    <col min="16" max="17" width="7.25" style="2" hidden="1" customWidth="1"/>
    <col min="18" max="19" width="7.25" style="3" hidden="1" customWidth="1"/>
    <col min="20" max="23" width="7.25" style="2" hidden="1" customWidth="1"/>
    <col min="24" max="26" width="0" style="2" hidden="1" customWidth="1"/>
    <col min="27" max="16384" width="7.25" style="2"/>
  </cols>
  <sheetData>
    <row r="1" spans="1:19" ht="79.5" customHeight="1" x14ac:dyDescent="0.25">
      <c r="A1" s="1"/>
      <c r="B1" s="1"/>
      <c r="C1" s="68" t="s">
        <v>30</v>
      </c>
      <c r="D1" s="68"/>
      <c r="E1" s="68"/>
      <c r="F1" s="68"/>
      <c r="G1" s="68"/>
      <c r="H1" s="68"/>
      <c r="I1" s="68"/>
      <c r="J1" s="68"/>
      <c r="K1" s="68"/>
      <c r="L1" s="68"/>
      <c r="M1" s="68"/>
      <c r="N1" s="1"/>
      <c r="O1" s="1"/>
    </row>
    <row r="2" spans="1:19" ht="6.75" customHeight="1" x14ac:dyDescent="0.25">
      <c r="A2" s="4"/>
      <c r="B2" s="4"/>
      <c r="C2" s="5"/>
      <c r="D2" s="5"/>
      <c r="E2" s="5"/>
      <c r="F2" s="5"/>
      <c r="G2" s="5"/>
      <c r="H2" s="5"/>
      <c r="I2" s="5"/>
      <c r="J2" s="5"/>
      <c r="K2" s="5"/>
      <c r="L2" s="5"/>
      <c r="M2" s="5"/>
      <c r="N2" s="4"/>
      <c r="O2" s="4"/>
    </row>
    <row r="3" spans="1:19" ht="15" customHeight="1" x14ac:dyDescent="0.25">
      <c r="A3" s="6"/>
      <c r="B3" s="6"/>
      <c r="C3" s="7"/>
      <c r="D3" s="7"/>
      <c r="E3" s="7"/>
      <c r="F3" s="7"/>
      <c r="G3" s="7"/>
      <c r="H3" s="7"/>
      <c r="I3" s="7"/>
      <c r="J3" s="7"/>
      <c r="K3" s="7"/>
      <c r="L3" s="7"/>
      <c r="M3" s="7"/>
      <c r="N3" s="6"/>
      <c r="O3" s="6"/>
    </row>
    <row r="4" spans="1:19" ht="29.25" customHeight="1" x14ac:dyDescent="0.25">
      <c r="A4" s="6"/>
      <c r="B4" s="39"/>
      <c r="C4" s="71" t="s">
        <v>1</v>
      </c>
      <c r="D4" s="71"/>
      <c r="E4" s="56" t="s">
        <v>14</v>
      </c>
      <c r="F4" s="57"/>
      <c r="G4" s="8"/>
      <c r="H4" s="8"/>
      <c r="I4" s="71" t="s">
        <v>0</v>
      </c>
      <c r="J4" s="71"/>
      <c r="K4" s="80" t="s">
        <v>29</v>
      </c>
      <c r="L4" s="80"/>
      <c r="M4" s="80"/>
      <c r="N4" s="81"/>
      <c r="O4" s="6"/>
    </row>
    <row r="5" spans="1:19" ht="8.25" customHeight="1" x14ac:dyDescent="0.25">
      <c r="A5" s="6"/>
      <c r="B5" s="6"/>
      <c r="C5" s="9"/>
      <c r="D5" s="9"/>
      <c r="E5" s="9"/>
      <c r="F5" s="9"/>
      <c r="G5" s="9"/>
      <c r="H5" s="9"/>
      <c r="I5" s="10"/>
      <c r="J5" s="10"/>
      <c r="K5" s="11"/>
      <c r="L5" s="6"/>
      <c r="M5" s="6"/>
      <c r="N5" s="6"/>
      <c r="O5" s="6"/>
    </row>
    <row r="6" spans="1:19" ht="10.5" customHeight="1" x14ac:dyDescent="0.25">
      <c r="A6" s="6"/>
      <c r="B6" s="15"/>
      <c r="C6" s="12"/>
      <c r="D6" s="12"/>
      <c r="E6" s="12"/>
      <c r="F6" s="12"/>
      <c r="G6" s="12"/>
      <c r="H6" s="12"/>
      <c r="I6" s="13"/>
      <c r="J6" s="13"/>
      <c r="K6" s="14"/>
      <c r="L6" s="15"/>
      <c r="M6" s="15"/>
      <c r="N6" s="15"/>
      <c r="O6" s="6"/>
    </row>
    <row r="7" spans="1:19" ht="29.25" customHeight="1" x14ac:dyDescent="0.25">
      <c r="A7" s="6"/>
      <c r="B7" s="15"/>
      <c r="C7" s="72" t="s">
        <v>4</v>
      </c>
      <c r="D7" s="72"/>
      <c r="E7" s="72"/>
      <c r="F7" s="72"/>
      <c r="G7" s="72"/>
      <c r="H7" s="72"/>
      <c r="I7" s="73"/>
      <c r="J7" s="73"/>
      <c r="K7" s="32">
        <v>30</v>
      </c>
      <c r="L7" s="15"/>
      <c r="M7" s="15"/>
      <c r="N7" s="15"/>
      <c r="O7" s="6"/>
      <c r="S7" s="3">
        <f>8*K7</f>
        <v>240</v>
      </c>
    </row>
    <row r="8" spans="1:19" ht="8.25" customHeight="1" x14ac:dyDescent="0.25">
      <c r="A8" s="6"/>
      <c r="B8" s="15"/>
      <c r="C8" s="12"/>
      <c r="D8" s="12"/>
      <c r="E8" s="12"/>
      <c r="F8" s="12"/>
      <c r="G8" s="12"/>
      <c r="H8" s="12"/>
      <c r="I8" s="13"/>
      <c r="J8" s="13"/>
      <c r="K8" s="14"/>
      <c r="L8" s="15"/>
      <c r="M8" s="15"/>
      <c r="N8" s="15"/>
      <c r="O8" s="6"/>
    </row>
    <row r="9" spans="1:19" ht="29.25" customHeight="1" x14ac:dyDescent="0.25">
      <c r="A9" s="6"/>
      <c r="B9" s="15"/>
      <c r="C9" s="72"/>
      <c r="D9" s="72"/>
      <c r="E9" s="72"/>
      <c r="F9" s="72"/>
      <c r="G9" s="72"/>
      <c r="H9" s="72" t="s">
        <v>5</v>
      </c>
      <c r="I9" s="73"/>
      <c r="J9" s="73"/>
      <c r="K9" s="32">
        <v>52540</v>
      </c>
      <c r="L9" s="15"/>
      <c r="M9" s="15"/>
      <c r="N9" s="15"/>
      <c r="O9" s="6"/>
    </row>
    <row r="10" spans="1:19" ht="8.25" customHeight="1" x14ac:dyDescent="0.25">
      <c r="A10" s="6"/>
      <c r="B10" s="15"/>
      <c r="C10" s="72"/>
      <c r="D10" s="72"/>
      <c r="E10" s="72"/>
      <c r="F10" s="72"/>
      <c r="G10" s="72"/>
      <c r="H10" s="12"/>
      <c r="I10" s="13"/>
      <c r="J10" s="13"/>
      <c r="K10" s="14"/>
      <c r="L10" s="15"/>
      <c r="M10" s="15"/>
      <c r="N10" s="15"/>
      <c r="O10" s="6"/>
    </row>
    <row r="11" spans="1:19" ht="29.25" customHeight="1" x14ac:dyDescent="0.25">
      <c r="A11" s="6"/>
      <c r="B11" s="15"/>
      <c r="C11" s="72"/>
      <c r="D11" s="72"/>
      <c r="E11" s="72"/>
      <c r="F11" s="72"/>
      <c r="G11" s="72"/>
      <c r="H11" s="72" t="s">
        <v>6</v>
      </c>
      <c r="I11" s="73"/>
      <c r="J11" s="73"/>
      <c r="K11" s="32">
        <v>30020</v>
      </c>
      <c r="L11" s="15"/>
      <c r="M11" s="15"/>
      <c r="N11" s="15"/>
      <c r="O11" s="6"/>
    </row>
    <row r="12" spans="1:19" ht="8.25" customHeight="1" x14ac:dyDescent="0.25">
      <c r="A12" s="6"/>
      <c r="B12" s="15"/>
      <c r="C12" s="72"/>
      <c r="D12" s="72"/>
      <c r="E12" s="72"/>
      <c r="F12" s="72"/>
      <c r="G12" s="72"/>
      <c r="H12" s="12"/>
      <c r="I12" s="13"/>
      <c r="J12" s="13"/>
      <c r="K12" s="14"/>
      <c r="L12" s="15"/>
      <c r="M12" s="15"/>
      <c r="N12" s="15"/>
      <c r="O12" s="6"/>
    </row>
    <row r="13" spans="1:19" ht="29.25" customHeight="1" x14ac:dyDescent="0.25">
      <c r="A13" s="6"/>
      <c r="B13" s="15"/>
      <c r="C13" s="72"/>
      <c r="D13" s="72"/>
      <c r="E13" s="72"/>
      <c r="F13" s="72"/>
      <c r="G13" s="72"/>
      <c r="H13" s="72" t="s">
        <v>7</v>
      </c>
      <c r="I13" s="73"/>
      <c r="J13" s="73"/>
      <c r="K13" s="32">
        <v>9710</v>
      </c>
      <c r="L13" s="15"/>
      <c r="M13" s="15"/>
      <c r="N13" s="15"/>
      <c r="O13" s="6"/>
    </row>
    <row r="14" spans="1:19" ht="8.25" customHeight="1" x14ac:dyDescent="0.25">
      <c r="A14" s="6"/>
      <c r="B14" s="15"/>
      <c r="C14" s="72"/>
      <c r="D14" s="72"/>
      <c r="E14" s="72"/>
      <c r="F14" s="72"/>
      <c r="G14" s="72"/>
      <c r="H14" s="12"/>
      <c r="I14" s="13"/>
      <c r="J14" s="13"/>
      <c r="K14" s="14"/>
      <c r="L14" s="15"/>
      <c r="M14" s="15"/>
      <c r="N14" s="15"/>
      <c r="O14" s="6"/>
    </row>
    <row r="15" spans="1:19" ht="29.25" customHeight="1" x14ac:dyDescent="0.25">
      <c r="A15" s="6"/>
      <c r="B15" s="15"/>
      <c r="C15" s="72"/>
      <c r="D15" s="72"/>
      <c r="E15" s="72"/>
      <c r="F15" s="72"/>
      <c r="G15" s="72"/>
      <c r="H15" s="72" t="s">
        <v>8</v>
      </c>
      <c r="I15" s="73"/>
      <c r="J15" s="73"/>
      <c r="K15" s="16">
        <f>ROUND((K9+K11+K13)/240,0)</f>
        <v>384</v>
      </c>
      <c r="L15" s="12" t="s">
        <v>9</v>
      </c>
      <c r="M15" s="14">
        <f>K15*8</f>
        <v>3072</v>
      </c>
      <c r="N15" s="15"/>
      <c r="O15" s="6"/>
    </row>
    <row r="16" spans="1:19" ht="8.25" customHeight="1" x14ac:dyDescent="0.25">
      <c r="A16" s="6"/>
      <c r="B16" s="15"/>
      <c r="C16" s="12"/>
      <c r="D16" s="12"/>
      <c r="E16" s="12"/>
      <c r="F16" s="12"/>
      <c r="G16" s="12"/>
      <c r="H16" s="12"/>
      <c r="I16" s="13"/>
      <c r="J16" s="13"/>
      <c r="K16" s="14"/>
      <c r="L16" s="15"/>
      <c r="M16" s="15"/>
      <c r="N16" s="15"/>
      <c r="O16" s="6"/>
    </row>
    <row r="17" spans="1:21" ht="8.25" customHeight="1" x14ac:dyDescent="0.25">
      <c r="A17" s="6"/>
      <c r="B17" s="6"/>
      <c r="C17" s="9"/>
      <c r="D17" s="9"/>
      <c r="E17" s="9"/>
      <c r="F17" s="9"/>
      <c r="G17" s="9"/>
      <c r="H17" s="9"/>
      <c r="I17" s="10"/>
      <c r="J17" s="10"/>
      <c r="K17" s="11"/>
      <c r="L17" s="6"/>
      <c r="M17" s="6"/>
      <c r="N17" s="6"/>
      <c r="O17" s="6"/>
    </row>
    <row r="18" spans="1:21" ht="8.25" customHeight="1" x14ac:dyDescent="0.25">
      <c r="A18" s="6"/>
      <c r="B18" s="20"/>
      <c r="C18" s="17"/>
      <c r="D18" s="17"/>
      <c r="E18" s="17"/>
      <c r="F18" s="17"/>
      <c r="G18" s="17"/>
      <c r="H18" s="17"/>
      <c r="I18" s="18"/>
      <c r="J18" s="18"/>
      <c r="K18" s="19"/>
      <c r="L18" s="20"/>
      <c r="M18" s="20"/>
      <c r="N18" s="20"/>
      <c r="O18" s="6"/>
    </row>
    <row r="19" spans="1:21" ht="29.25" customHeight="1" x14ac:dyDescent="0.25">
      <c r="A19" s="6"/>
      <c r="B19" s="20"/>
      <c r="C19" s="76" t="s">
        <v>10</v>
      </c>
      <c r="D19" s="76"/>
      <c r="E19" s="76"/>
      <c r="F19" s="76"/>
      <c r="G19" s="77"/>
      <c r="H19" s="77"/>
      <c r="I19" s="77"/>
      <c r="J19" s="31">
        <v>14</v>
      </c>
      <c r="K19" s="19" t="s">
        <v>2</v>
      </c>
      <c r="L19" s="20"/>
      <c r="M19" s="20"/>
      <c r="N19" s="20"/>
      <c r="O19" s="6"/>
      <c r="P19" s="3">
        <f>IF(K4="亡故",J19*8,IF(M25="否",(J19-J23)*8,J19*8))</f>
        <v>112</v>
      </c>
      <c r="S19" s="3">
        <f>P19</f>
        <v>112</v>
      </c>
      <c r="U19" s="2">
        <f>IF(AND(M25="否",J19&gt;10),S19,J19*8)</f>
        <v>112</v>
      </c>
    </row>
    <row r="20" spans="1:21" ht="8.25" customHeight="1" x14ac:dyDescent="0.25">
      <c r="A20" s="6"/>
      <c r="B20" s="20"/>
      <c r="C20" s="17"/>
      <c r="D20" s="17"/>
      <c r="E20" s="17"/>
      <c r="F20" s="17"/>
      <c r="G20" s="17"/>
      <c r="H20" s="17"/>
      <c r="I20" s="18"/>
      <c r="J20" s="18"/>
      <c r="K20" s="19"/>
      <c r="L20" s="20"/>
      <c r="M20" s="20"/>
      <c r="N20" s="20"/>
      <c r="O20" s="6"/>
    </row>
    <row r="21" spans="1:21" ht="8.25" customHeight="1" x14ac:dyDescent="0.25">
      <c r="A21" s="6"/>
      <c r="B21" s="6"/>
      <c r="C21" s="9"/>
      <c r="D21" s="9"/>
      <c r="E21" s="9"/>
      <c r="F21" s="9"/>
      <c r="G21" s="9"/>
      <c r="H21" s="9"/>
      <c r="I21" s="10"/>
      <c r="J21" s="10"/>
      <c r="K21" s="11"/>
      <c r="L21" s="6"/>
      <c r="M21" s="6"/>
      <c r="N21" s="6"/>
      <c r="O21" s="6"/>
    </row>
    <row r="22" spans="1:21" ht="8.25" customHeight="1" x14ac:dyDescent="0.25">
      <c r="A22" s="6"/>
      <c r="B22" s="1"/>
      <c r="C22" s="21"/>
      <c r="D22" s="21"/>
      <c r="E22" s="21"/>
      <c r="F22" s="21"/>
      <c r="G22" s="21"/>
      <c r="H22" s="21"/>
      <c r="I22" s="22"/>
      <c r="J22" s="22"/>
      <c r="K22" s="23"/>
      <c r="L22" s="1"/>
      <c r="M22" s="1"/>
      <c r="N22" s="1"/>
      <c r="O22" s="6"/>
      <c r="R22" s="3" t="s">
        <v>22</v>
      </c>
      <c r="S22" s="3" t="s">
        <v>23</v>
      </c>
    </row>
    <row r="23" spans="1:21" ht="29.25" customHeight="1" x14ac:dyDescent="0.25">
      <c r="A23" s="6"/>
      <c r="B23" s="1"/>
      <c r="C23" s="69" t="s">
        <v>13</v>
      </c>
      <c r="D23" s="21"/>
      <c r="E23" s="78" t="s">
        <v>12</v>
      </c>
      <c r="F23" s="79"/>
      <c r="G23" s="79"/>
      <c r="H23" s="79"/>
      <c r="I23" s="79"/>
      <c r="J23" s="31">
        <v>5</v>
      </c>
      <c r="K23" s="23" t="s">
        <v>2</v>
      </c>
      <c r="L23" s="31">
        <v>0</v>
      </c>
      <c r="M23" s="23" t="s">
        <v>3</v>
      </c>
      <c r="N23" s="1"/>
      <c r="O23" s="6"/>
      <c r="R23" s="3">
        <f>IF(M25="否",J23*8+L23,0)</f>
        <v>40</v>
      </c>
      <c r="S23" s="3">
        <f>IF(K4="亡故",J23*8+L23,IF(M25="否",0,J23*8+L23))</f>
        <v>40</v>
      </c>
    </row>
    <row r="24" spans="1:21" ht="8.25" customHeight="1" x14ac:dyDescent="0.25">
      <c r="A24" s="6"/>
      <c r="B24" s="1"/>
      <c r="C24" s="70"/>
      <c r="D24" s="21"/>
      <c r="E24" s="33"/>
      <c r="F24" s="33"/>
      <c r="G24" s="33"/>
      <c r="H24" s="33"/>
      <c r="I24" s="22"/>
      <c r="J24" s="22"/>
      <c r="K24" s="23"/>
      <c r="L24" s="1"/>
      <c r="M24" s="1"/>
      <c r="N24" s="1"/>
      <c r="O24" s="6"/>
    </row>
    <row r="25" spans="1:21" ht="29.25" customHeight="1" x14ac:dyDescent="0.25">
      <c r="A25" s="6"/>
      <c r="B25" s="1"/>
      <c r="C25" s="70"/>
      <c r="D25" s="21"/>
      <c r="E25" s="34"/>
      <c r="F25" s="34"/>
      <c r="G25" s="34"/>
      <c r="H25" s="34"/>
      <c r="I25" s="74" t="s">
        <v>11</v>
      </c>
      <c r="J25" s="75"/>
      <c r="K25" s="75"/>
      <c r="L25" s="75"/>
      <c r="M25" s="38" t="s">
        <v>20</v>
      </c>
      <c r="N25" s="1"/>
      <c r="O25" s="6"/>
    </row>
    <row r="26" spans="1:21" ht="8.25" customHeight="1" x14ac:dyDescent="0.25">
      <c r="A26" s="6"/>
      <c r="B26" s="1"/>
      <c r="C26" s="70"/>
      <c r="D26" s="21"/>
      <c r="E26" s="21"/>
      <c r="F26" s="21"/>
      <c r="G26" s="21"/>
      <c r="H26" s="21"/>
      <c r="I26" s="22"/>
      <c r="J26" s="22"/>
      <c r="K26" s="23"/>
      <c r="L26" s="1"/>
      <c r="M26" s="1"/>
      <c r="N26" s="1"/>
      <c r="O26" s="6"/>
    </row>
    <row r="27" spans="1:21" ht="29.25" customHeight="1" x14ac:dyDescent="0.25">
      <c r="A27" s="6"/>
      <c r="B27" s="1"/>
      <c r="C27" s="70"/>
      <c r="D27" s="78" t="s">
        <v>24</v>
      </c>
      <c r="E27" s="79"/>
      <c r="F27" s="79"/>
      <c r="G27" s="79"/>
      <c r="H27" s="79"/>
      <c r="I27" s="79"/>
      <c r="J27" s="31">
        <v>4</v>
      </c>
      <c r="K27" s="23" t="s">
        <v>2</v>
      </c>
      <c r="L27" s="31"/>
      <c r="M27" s="23" t="s">
        <v>3</v>
      </c>
      <c r="N27" s="1"/>
      <c r="O27" s="6"/>
      <c r="R27" s="3">
        <f>J27*8+L27</f>
        <v>32</v>
      </c>
      <c r="S27" s="3">
        <f>R27</f>
        <v>32</v>
      </c>
    </row>
    <row r="28" spans="1:21" ht="8.25" customHeight="1" x14ac:dyDescent="0.25">
      <c r="A28" s="6"/>
      <c r="B28" s="1"/>
      <c r="C28" s="70"/>
      <c r="D28" s="21"/>
      <c r="E28" s="35"/>
      <c r="F28" s="35"/>
      <c r="G28" s="35"/>
      <c r="H28" s="35"/>
      <c r="I28" s="22"/>
      <c r="J28" s="22"/>
      <c r="K28" s="23"/>
      <c r="L28" s="1"/>
      <c r="M28" s="1"/>
      <c r="N28" s="1"/>
      <c r="O28" s="6"/>
    </row>
    <row r="29" spans="1:21" ht="29.25" hidden="1" customHeight="1" x14ac:dyDescent="0.25">
      <c r="A29" s="6"/>
      <c r="B29" s="1"/>
      <c r="C29" s="70"/>
      <c r="D29" s="21"/>
      <c r="E29" s="35"/>
      <c r="F29" s="35"/>
      <c r="G29" s="35"/>
      <c r="H29" s="35"/>
      <c r="I29" s="74" t="s">
        <v>19</v>
      </c>
      <c r="J29" s="75"/>
      <c r="K29" s="75"/>
      <c r="L29" s="75"/>
      <c r="M29" s="38" t="s">
        <v>20</v>
      </c>
      <c r="N29" s="1"/>
      <c r="O29" s="6"/>
      <c r="S29" s="3">
        <f>IF(AND(M25="是",M29="否",S23+S27&gt;=80),80,IF(AND(M25="否",M29="否",S27&gt;=80),80,IF(AND(M25="否",M29="是"),0,IF(AND(M25="是",M29="是"),M25,S23+S27))))</f>
        <v>72</v>
      </c>
    </row>
    <row r="30" spans="1:21" ht="8.25" hidden="1" customHeight="1" x14ac:dyDescent="0.25">
      <c r="A30" s="6"/>
      <c r="B30" s="1"/>
      <c r="C30" s="36"/>
      <c r="D30" s="36"/>
      <c r="E30" s="36"/>
      <c r="F30" s="36"/>
      <c r="G30" s="36"/>
      <c r="H30" s="36"/>
      <c r="I30" s="37"/>
      <c r="J30" s="37"/>
      <c r="K30" s="23"/>
      <c r="L30" s="1"/>
      <c r="M30" s="1"/>
      <c r="N30" s="1"/>
      <c r="O30" s="6"/>
    </row>
    <row r="31" spans="1:21" ht="8.25" customHeight="1" x14ac:dyDescent="0.25">
      <c r="A31" s="6"/>
      <c r="B31" s="6"/>
      <c r="C31" s="9"/>
      <c r="D31" s="9"/>
      <c r="E31" s="9"/>
      <c r="F31" s="9"/>
      <c r="G31" s="9"/>
      <c r="H31" s="9"/>
      <c r="I31" s="10"/>
      <c r="J31" s="10"/>
      <c r="K31" s="11"/>
      <c r="L31" s="6"/>
      <c r="M31" s="6"/>
      <c r="N31" s="6"/>
      <c r="O31" s="6"/>
    </row>
    <row r="32" spans="1:21" ht="8.25" customHeight="1" x14ac:dyDescent="0.25">
      <c r="A32" s="6"/>
      <c r="B32" s="27"/>
      <c r="C32" s="28"/>
      <c r="D32" s="28"/>
      <c r="E32" s="28"/>
      <c r="F32" s="28"/>
      <c r="G32" s="28"/>
      <c r="H32" s="28"/>
      <c r="I32" s="25"/>
      <c r="J32" s="25"/>
      <c r="K32" s="26"/>
      <c r="L32" s="27"/>
      <c r="M32" s="27"/>
      <c r="N32" s="27"/>
      <c r="O32" s="6"/>
    </row>
    <row r="33" spans="1:22" ht="29.25" customHeight="1" x14ac:dyDescent="0.25">
      <c r="A33" s="6"/>
      <c r="B33" s="27"/>
      <c r="C33" s="41"/>
      <c r="D33" s="41"/>
      <c r="E33" s="60" t="s">
        <v>26</v>
      </c>
      <c r="F33" s="61"/>
      <c r="G33" s="61"/>
      <c r="H33" s="61"/>
      <c r="I33" s="61"/>
      <c r="J33" s="62"/>
      <c r="K33" s="63"/>
      <c r="L33" s="54">
        <f>IF(K4&lt;&gt;"亡故",0,IF(AND(K4="亡故",M15&lt;=1600),16000,IF(AND(K4="亡故",J23+J27&gt;=10),16000,IF(AND(K4="亡故",J23+J27&lt;10),(S23+S27)*200,0))))</f>
        <v>14400</v>
      </c>
      <c r="M33" s="55"/>
      <c r="N33" s="27"/>
      <c r="O33" s="6"/>
      <c r="S33" s="3">
        <f>L33/200</f>
        <v>72</v>
      </c>
    </row>
    <row r="34" spans="1:22" ht="8.25" customHeight="1" x14ac:dyDescent="0.25">
      <c r="A34" s="6"/>
      <c r="B34" s="27"/>
      <c r="C34" s="41"/>
      <c r="D34" s="41"/>
      <c r="E34" s="41"/>
      <c r="F34" s="41"/>
      <c r="G34" s="41"/>
      <c r="H34" s="41"/>
      <c r="I34" s="42"/>
      <c r="J34" s="42"/>
      <c r="K34" s="43"/>
      <c r="L34" s="43"/>
      <c r="M34" s="42"/>
      <c r="N34" s="27"/>
      <c r="O34" s="6"/>
    </row>
    <row r="35" spans="1:22" ht="29.25" customHeight="1" x14ac:dyDescent="0.25">
      <c r="A35" s="6"/>
      <c r="B35" s="27"/>
      <c r="C35" s="41"/>
      <c r="D35" s="41"/>
      <c r="E35" s="60" t="s">
        <v>25</v>
      </c>
      <c r="F35" s="61"/>
      <c r="G35" s="61"/>
      <c r="H35" s="61"/>
      <c r="I35" s="61"/>
      <c r="J35" s="62"/>
      <c r="K35" s="63"/>
      <c r="L35" s="54">
        <f>IF(AND(K4="亡故",S23+S27&lt;=80),0,IF(AND(K4="亡故",S23+S27&gt;80),(S23+S27-80)*75,IF(K4&lt;&gt;"亡故",0,IF(S27+S23&lt;=80,0,(S27+S23-80)*75))))</f>
        <v>0</v>
      </c>
      <c r="M35" s="55"/>
      <c r="N35" s="27"/>
      <c r="O35" s="6"/>
      <c r="S35" s="3">
        <f>L35/75</f>
        <v>0</v>
      </c>
    </row>
    <row r="36" spans="1:22" ht="8.25" customHeight="1" x14ac:dyDescent="0.25">
      <c r="A36" s="6"/>
      <c r="B36" s="27"/>
      <c r="C36" s="41"/>
      <c r="D36" s="41"/>
      <c r="E36" s="41"/>
      <c r="F36" s="41"/>
      <c r="G36" s="41"/>
      <c r="H36" s="41"/>
      <c r="I36" s="42"/>
      <c r="J36" s="42"/>
      <c r="K36" s="43"/>
      <c r="L36" s="43"/>
      <c r="M36" s="42"/>
      <c r="N36" s="27"/>
      <c r="O36" s="6"/>
    </row>
    <row r="37" spans="1:22" ht="29.25" customHeight="1" x14ac:dyDescent="0.25">
      <c r="A37" s="6"/>
      <c r="B37" s="27"/>
      <c r="C37" s="61" t="s">
        <v>27</v>
      </c>
      <c r="D37" s="67"/>
      <c r="E37" s="67"/>
      <c r="F37" s="67"/>
      <c r="G37" s="67"/>
      <c r="H37" s="67"/>
      <c r="I37" s="67"/>
      <c r="J37" s="67"/>
      <c r="K37" s="67"/>
      <c r="L37" s="54">
        <f>IF(K4&lt;&gt;"亡故",0,IF(S33&gt;=S19,0,(S19-S33-S35)*K15))</f>
        <v>15360</v>
      </c>
      <c r="M37" s="55"/>
      <c r="N37" s="27"/>
      <c r="O37" s="6"/>
    </row>
    <row r="38" spans="1:22" ht="8.25" customHeight="1" x14ac:dyDescent="0.25">
      <c r="A38" s="6"/>
      <c r="B38" s="27"/>
      <c r="C38" s="49"/>
      <c r="D38" s="49"/>
      <c r="E38" s="49"/>
      <c r="F38" s="49"/>
      <c r="G38" s="49"/>
      <c r="H38" s="49"/>
      <c r="I38" s="50"/>
      <c r="J38" s="50"/>
      <c r="K38" s="43"/>
      <c r="L38" s="43"/>
      <c r="M38" s="50"/>
      <c r="N38" s="27"/>
      <c r="O38" s="6"/>
    </row>
    <row r="39" spans="1:22" ht="29.25" customHeight="1" x14ac:dyDescent="0.25">
      <c r="A39" s="6"/>
      <c r="B39" s="27"/>
      <c r="C39" s="61" t="s">
        <v>17</v>
      </c>
      <c r="D39" s="63"/>
      <c r="E39" s="63"/>
      <c r="F39" s="63"/>
      <c r="G39" s="63"/>
      <c r="H39" s="63"/>
      <c r="I39" s="63"/>
      <c r="J39" s="63"/>
      <c r="K39" s="63"/>
      <c r="L39" s="54">
        <f>IF(K4&lt;&gt;"亡故",0,IF(S33&gt;=S19,(S7-80)*K15,(S7-S19)*K15))</f>
        <v>49152</v>
      </c>
      <c r="M39" s="55"/>
      <c r="N39" s="27"/>
      <c r="O39" s="6"/>
    </row>
    <row r="40" spans="1:22" ht="8.25" customHeight="1" x14ac:dyDescent="0.25">
      <c r="A40" s="6"/>
      <c r="B40" s="27"/>
      <c r="C40" s="40"/>
      <c r="D40" s="40"/>
      <c r="E40" s="40"/>
      <c r="F40" s="40"/>
      <c r="G40" s="40"/>
      <c r="H40" s="40"/>
      <c r="I40" s="25"/>
      <c r="J40" s="25"/>
      <c r="K40" s="26"/>
      <c r="L40" s="26"/>
      <c r="M40" s="25"/>
      <c r="N40" s="27"/>
      <c r="O40" s="6"/>
    </row>
    <row r="41" spans="1:22" ht="29.25" customHeight="1" x14ac:dyDescent="0.25">
      <c r="A41" s="6"/>
      <c r="B41" s="27"/>
      <c r="C41" s="64" t="s">
        <v>18</v>
      </c>
      <c r="D41" s="65"/>
      <c r="E41" s="65"/>
      <c r="F41" s="65"/>
      <c r="G41" s="65"/>
      <c r="H41" s="65"/>
      <c r="I41" s="65"/>
      <c r="J41" s="65"/>
      <c r="K41" s="65"/>
      <c r="L41" s="58">
        <f>IF(K4="亡故",0,IF(S23+S27&gt;80,16000,(S23+S27)*200))</f>
        <v>0</v>
      </c>
      <c r="M41" s="59"/>
      <c r="N41" s="27"/>
      <c r="O41" s="6"/>
      <c r="S41" s="3">
        <f>L41/200</f>
        <v>0</v>
      </c>
      <c r="V41" s="30"/>
    </row>
    <row r="42" spans="1:22" ht="8.25" customHeight="1" x14ac:dyDescent="0.25">
      <c r="A42" s="6"/>
      <c r="B42" s="27"/>
      <c r="C42" s="44"/>
      <c r="D42" s="44"/>
      <c r="E42" s="44"/>
      <c r="F42" s="44"/>
      <c r="G42" s="44"/>
      <c r="H42" s="44"/>
      <c r="I42" s="45"/>
      <c r="J42" s="45"/>
      <c r="K42" s="46"/>
      <c r="L42" s="47"/>
      <c r="M42" s="48"/>
      <c r="N42" s="27"/>
      <c r="O42" s="6"/>
    </row>
    <row r="43" spans="1:22" ht="29.25" customHeight="1" x14ac:dyDescent="0.25">
      <c r="A43" s="6"/>
      <c r="B43" s="27"/>
      <c r="C43" s="64" t="s">
        <v>21</v>
      </c>
      <c r="D43" s="65"/>
      <c r="E43" s="65"/>
      <c r="F43" s="65"/>
      <c r="G43" s="65"/>
      <c r="H43" s="65"/>
      <c r="I43" s="65"/>
      <c r="J43" s="65"/>
      <c r="K43" s="65"/>
      <c r="L43" s="58">
        <f>IF(K4="亡故",0,IF(S27+S23&lt;=80,0,(S27+S23-80)*75))</f>
        <v>0</v>
      </c>
      <c r="M43" s="59"/>
      <c r="N43" s="27"/>
      <c r="O43" s="6"/>
      <c r="S43" s="3">
        <f>L43/75</f>
        <v>0</v>
      </c>
      <c r="V43" s="30"/>
    </row>
    <row r="44" spans="1:22" ht="8.25" customHeight="1" x14ac:dyDescent="0.25">
      <c r="A44" s="6"/>
      <c r="B44" s="27"/>
      <c r="C44" s="44"/>
      <c r="D44" s="44"/>
      <c r="E44" s="44"/>
      <c r="F44" s="44"/>
      <c r="G44" s="44"/>
      <c r="H44" s="44"/>
      <c r="I44" s="45"/>
      <c r="J44" s="45"/>
      <c r="K44" s="46"/>
      <c r="L44" s="47"/>
      <c r="M44" s="48"/>
      <c r="N44" s="27"/>
      <c r="O44" s="6"/>
    </row>
    <row r="45" spans="1:22" ht="27.95" customHeight="1" x14ac:dyDescent="0.25">
      <c r="A45" s="6"/>
      <c r="B45" s="27"/>
      <c r="C45" s="66" t="s">
        <v>16</v>
      </c>
      <c r="D45" s="65"/>
      <c r="E45" s="65"/>
      <c r="F45" s="65"/>
      <c r="G45" s="65"/>
      <c r="H45" s="65"/>
      <c r="I45" s="65"/>
      <c r="J45" s="65"/>
      <c r="K45" s="65"/>
      <c r="L45" s="58">
        <f>IF(K4="亡故",0,IF(((L41/1600)*8-(L43/600)*8)&lt;=80,(S19-S23-S27)*K15,(S7-(L41/1600)*8-(L43/600)*8)*K15))</f>
        <v>0</v>
      </c>
      <c r="M45" s="59"/>
      <c r="N45" s="27"/>
      <c r="O45" s="6"/>
      <c r="S45" s="3">
        <f>L45/K15</f>
        <v>0</v>
      </c>
    </row>
    <row r="46" spans="1:22" ht="8.25" customHeight="1" x14ac:dyDescent="0.25">
      <c r="A46" s="6"/>
      <c r="B46" s="27"/>
      <c r="C46" s="44"/>
      <c r="D46" s="44"/>
      <c r="E46" s="44"/>
      <c r="F46" s="44"/>
      <c r="G46" s="44"/>
      <c r="H46" s="44"/>
      <c r="I46" s="45"/>
      <c r="J46" s="45"/>
      <c r="K46" s="46"/>
      <c r="L46" s="47"/>
      <c r="M46" s="48"/>
      <c r="N46" s="27"/>
      <c r="O46" s="6"/>
    </row>
    <row r="47" spans="1:22" ht="29.25" customHeight="1" x14ac:dyDescent="0.25">
      <c r="A47" s="6"/>
      <c r="B47" s="27"/>
      <c r="C47" s="66" t="s">
        <v>15</v>
      </c>
      <c r="D47" s="65"/>
      <c r="E47" s="65"/>
      <c r="F47" s="65"/>
      <c r="G47" s="65"/>
      <c r="H47" s="65"/>
      <c r="I47" s="65"/>
      <c r="J47" s="65"/>
      <c r="K47" s="65"/>
      <c r="L47" s="58">
        <f>IF(K4="亡故",0,IF(M25="否",(S7-S19-R23)*K15,(S7-S19)*K15))</f>
        <v>0</v>
      </c>
      <c r="M47" s="59"/>
      <c r="N47" s="27"/>
      <c r="O47" s="6"/>
    </row>
    <row r="48" spans="1:22" ht="15.75" customHeight="1" x14ac:dyDescent="0.25">
      <c r="A48" s="6"/>
      <c r="B48" s="27"/>
      <c r="C48" s="24"/>
      <c r="D48" s="24"/>
      <c r="E48" s="24"/>
      <c r="F48" s="24"/>
      <c r="G48" s="24"/>
      <c r="H48" s="24"/>
      <c r="I48" s="25"/>
      <c r="J48" s="25"/>
      <c r="K48" s="26"/>
      <c r="L48" s="27"/>
      <c r="M48" s="27"/>
      <c r="N48" s="27"/>
      <c r="O48" s="6"/>
    </row>
    <row r="49" spans="1:15" ht="9.75" customHeight="1" x14ac:dyDescent="0.25">
      <c r="A49" s="6"/>
      <c r="B49" s="6"/>
      <c r="C49" s="11"/>
      <c r="D49" s="11"/>
      <c r="E49" s="6"/>
      <c r="F49" s="6"/>
      <c r="G49" s="6"/>
      <c r="H49" s="6"/>
      <c r="I49" s="6"/>
      <c r="J49" s="6"/>
      <c r="K49" s="51"/>
      <c r="L49" s="52"/>
      <c r="M49" s="53"/>
      <c r="N49" s="6"/>
      <c r="O49" s="6"/>
    </row>
    <row r="50" spans="1:15" ht="51" customHeight="1" x14ac:dyDescent="0.25">
      <c r="A50" s="6"/>
      <c r="B50" s="6"/>
      <c r="C50" s="11"/>
      <c r="D50" s="11"/>
      <c r="E50" s="6"/>
      <c r="F50" s="6"/>
      <c r="G50" s="6"/>
      <c r="H50" s="6"/>
      <c r="I50" s="6"/>
      <c r="J50" s="6"/>
      <c r="K50" s="51" t="s">
        <v>28</v>
      </c>
      <c r="L50" s="52">
        <f>IF(K4="亡故",L33+L35+L37+L39,L41+L43+L45+L47)</f>
        <v>78912</v>
      </c>
      <c r="M50" s="53"/>
      <c r="N50" s="6"/>
      <c r="O50" s="6"/>
    </row>
    <row r="51" spans="1:15" ht="27.75" customHeight="1" x14ac:dyDescent="0.25">
      <c r="C51" s="3"/>
      <c r="D51" s="3"/>
      <c r="I51" s="29"/>
    </row>
    <row r="52" spans="1:15" ht="29.25" customHeight="1" x14ac:dyDescent="0.25">
      <c r="C52" s="3"/>
      <c r="D52" s="3"/>
    </row>
    <row r="53" spans="1:15" ht="29.25" customHeight="1" x14ac:dyDescent="0.25">
      <c r="C53" s="3"/>
      <c r="D53" s="3"/>
    </row>
  </sheetData>
  <sheetProtection password="ADE5" sheet="1" objects="1" scenarios="1"/>
  <mergeCells count="35">
    <mergeCell ref="D27:I27"/>
    <mergeCell ref="K4:N4"/>
    <mergeCell ref="I25:L25"/>
    <mergeCell ref="L45:M45"/>
    <mergeCell ref="L37:M37"/>
    <mergeCell ref="C37:K37"/>
    <mergeCell ref="C1:M1"/>
    <mergeCell ref="C23:C29"/>
    <mergeCell ref="C4:D4"/>
    <mergeCell ref="I4:J4"/>
    <mergeCell ref="C7:J7"/>
    <mergeCell ref="C9:G15"/>
    <mergeCell ref="H9:J9"/>
    <mergeCell ref="H11:J11"/>
    <mergeCell ref="H13:J13"/>
    <mergeCell ref="I29:L29"/>
    <mergeCell ref="H15:J15"/>
    <mergeCell ref="C19:I19"/>
    <mergeCell ref="E23:I23"/>
    <mergeCell ref="L50:M50"/>
    <mergeCell ref="L49:M49"/>
    <mergeCell ref="L33:M33"/>
    <mergeCell ref="E4:F4"/>
    <mergeCell ref="L47:M47"/>
    <mergeCell ref="E33:K33"/>
    <mergeCell ref="E35:K35"/>
    <mergeCell ref="C39:K39"/>
    <mergeCell ref="C41:K41"/>
    <mergeCell ref="C43:K43"/>
    <mergeCell ref="C45:K45"/>
    <mergeCell ref="C47:K47"/>
    <mergeCell ref="L35:M35"/>
    <mergeCell ref="L39:M39"/>
    <mergeCell ref="L41:M41"/>
    <mergeCell ref="L43:M43"/>
  </mergeCells>
  <phoneticPr fontId="1" type="noConversion"/>
  <conditionalFormatting sqref="I25:M25">
    <cfRule type="expression" dxfId="3" priority="4">
      <formula>OR($J$23+$L$23=0,$K$4="亡故")</formula>
    </cfRule>
  </conditionalFormatting>
  <conditionalFormatting sqref="I29:M29">
    <cfRule type="expression" dxfId="2" priority="3">
      <formula>$J$27+$L$27=0</formula>
    </cfRule>
  </conditionalFormatting>
  <conditionalFormatting sqref="J19">
    <cfRule type="expression" dxfId="1" priority="2">
      <formula>($J$23*8+$L$23+$J$27*8+$L$27)&gt;$J$19*8</formula>
    </cfRule>
  </conditionalFormatting>
  <conditionalFormatting sqref="K7">
    <cfRule type="expression" dxfId="0" priority="1">
      <formula>$J$19&gt;=$K$7</formula>
    </cfRule>
  </conditionalFormatting>
  <dataValidations disablePrompts="1" count="2">
    <dataValidation type="list" allowBlank="1" showInputMessage="1" showErrorMessage="1" sqref="M25 M29" xr:uid="{00000000-0002-0000-0000-000000000000}">
      <formula1>"是,否"</formula1>
    </dataValidation>
    <dataValidation type="list" allowBlank="1" showInputMessage="1" showErrorMessage="1" sqref="K4:M4" xr:uid="{00000000-0002-0000-0000-000001000000}">
      <formula1>"退休,資遣,亡故,育嬰侍親留職停薪"</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高明賢</dc:creator>
  <cp:lastModifiedBy>高明賢</cp:lastModifiedBy>
  <cp:lastPrinted>2024-02-01T05:09:59Z</cp:lastPrinted>
  <dcterms:created xsi:type="dcterms:W3CDTF">2024-01-03T02:40:02Z</dcterms:created>
  <dcterms:modified xsi:type="dcterms:W3CDTF">2024-02-21T05:19:20Z</dcterms:modified>
</cp:coreProperties>
</file>