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65" windowWidth="12285" windowHeight="8685" tabRatio="842" activeTab="0"/>
  </bookViews>
  <sheets>
    <sheet name="年資計算器" sheetId="1" r:id="rId1"/>
  </sheets>
  <definedNames>
    <definedName name="_xlnm.Print_Area" localSheetId="0">'年資計算器'!$A$1:$DX$25</definedName>
  </definedNames>
  <calcPr fullCalcOnLoad="1"/>
</workbook>
</file>

<file path=xl/sharedStrings.xml><?xml version="1.0" encoding="utf-8"?>
<sst xmlns="http://schemas.openxmlformats.org/spreadsheetml/2006/main" count="119" uniqueCount="45">
  <si>
    <t>年</t>
  </si>
  <si>
    <t>月</t>
  </si>
  <si>
    <t xml:space="preserve"> </t>
  </si>
  <si>
    <t>日</t>
  </si>
  <si>
    <t>離職日期</t>
  </si>
  <si>
    <t>到職日期</t>
  </si>
  <si>
    <t>年</t>
  </si>
  <si>
    <t>月</t>
  </si>
  <si>
    <t>序
號</t>
  </si>
  <si>
    <t>年月同,日不同</t>
  </si>
  <si>
    <t>年月同,日不限</t>
  </si>
  <si>
    <t>後年資早於前年資</t>
  </si>
  <si>
    <t>公務人員</t>
  </si>
  <si>
    <t>原到職日</t>
  </si>
  <si>
    <t>原離職日</t>
  </si>
  <si>
    <t>休假年資以月計</t>
  </si>
  <si>
    <t>合計月</t>
  </si>
  <si>
    <t>退休舊制年資</t>
  </si>
  <si>
    <t>退休新制年資</t>
  </si>
  <si>
    <t>公保舊制年資</t>
  </si>
  <si>
    <t>身分別：</t>
  </si>
  <si>
    <t>年</t>
  </si>
  <si>
    <t>月</t>
  </si>
  <si>
    <t>日</t>
  </si>
  <si>
    <t>日</t>
  </si>
  <si>
    <t>十足年資</t>
  </si>
  <si>
    <t>◆ 退休年資分析 ◆</t>
  </si>
  <si>
    <t>退撫舊制</t>
  </si>
  <si>
    <t>退撫新制</t>
  </si>
  <si>
    <t>◆ 公保年資分析 ◆</t>
  </si>
  <si>
    <t>左側日期轉換</t>
  </si>
  <si>
    <t>103.6.1以後</t>
  </si>
  <si>
    <r>
      <t>公保</t>
    </r>
    <r>
      <rPr>
        <b/>
        <sz val="12"/>
        <color indexed="16"/>
        <rFont val="新細明體"/>
        <family val="1"/>
      </rPr>
      <t>新</t>
    </r>
    <r>
      <rPr>
        <sz val="10"/>
        <color indexed="10"/>
        <rFont val="新細明體"/>
        <family val="1"/>
      </rPr>
      <t>制年資（程式原理與他段不同，不能直接拷貝）</t>
    </r>
  </si>
  <si>
    <r>
      <t>公保</t>
    </r>
    <r>
      <rPr>
        <b/>
        <sz val="14"/>
        <color indexed="16"/>
        <rFont val="新細明體"/>
        <family val="1"/>
      </rPr>
      <t>新-新</t>
    </r>
    <r>
      <rPr>
        <sz val="10"/>
        <color indexed="10"/>
        <rFont val="新細明體"/>
        <family val="1"/>
      </rPr>
      <t>制年資</t>
    </r>
  </si>
  <si>
    <t>各段年資之任職起迄日期</t>
  </si>
  <si>
    <t>（請按年資先後，依序填列）</t>
  </si>
  <si>
    <t>年資檢核（空白表示無異常）</t>
  </si>
  <si>
    <t>年</t>
  </si>
  <si>
    <t>月</t>
  </si>
  <si>
    <t>日</t>
  </si>
  <si>
    <t>◆ 休假年資分析 ◆</t>
  </si>
  <si>
    <t>休假年資</t>
  </si>
  <si>
    <t>88.5.31以前</t>
  </si>
  <si>
    <t>88.6.1~103.5.31</t>
  </si>
  <si>
    <r>
      <t xml:space="preserve">實用年資及得休假日數計算器（111.4.15）  </t>
    </r>
    <r>
      <rPr>
        <sz val="10"/>
        <color indexed="54"/>
        <rFont val="標楷體"/>
        <family val="4"/>
      </rPr>
      <t xml:space="preserve">【程式設計：審計部臺北市審計處 高明賢 kau0914@ms23.hinet.net】 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</si>
</sst>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元&quot;@"/>
    <numFmt numFmtId="177" formatCode="@&quot;元&quot;"/>
    <numFmt numFmtId="178" formatCode="#,##0_);[Red]\(#,##0\)"/>
    <numFmt numFmtId="179" formatCode="0.00_);[Red]\(0.00\)"/>
    <numFmt numFmtId="180" formatCode="#,##0_ "/>
    <numFmt numFmtId="181" formatCode="0.0_ "/>
    <numFmt numFmtId="182" formatCode="h:mm"/>
    <numFmt numFmtId="183" formatCode="@&quot;年&quot;"/>
    <numFmt numFmtId="184" formatCode="0.00_ "/>
    <numFmt numFmtId="185" formatCode="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@\ &quot;元&quot;"/>
    <numFmt numFmtId="191" formatCode="#,##0.0_);[Red]\(#,##0.0\)"/>
    <numFmt numFmtId="192" formatCode="#,##0.0_ "/>
    <numFmt numFmtId="193" formatCode="0.0%"/>
    <numFmt numFmtId="194" formatCode="0.00000_ "/>
    <numFmt numFmtId="195" formatCode="0.0000_);[Red]\(0.0000\)"/>
    <numFmt numFmtId="196" formatCode="0.0000_ "/>
    <numFmt numFmtId="197" formatCode="0.0000%"/>
    <numFmt numFmtId="198" formatCode="yyyy/m/d;@"/>
    <numFmt numFmtId="199" formatCode="#,##0.00_ "/>
    <numFmt numFmtId="200" formatCode="&quot;$&quot;#,##0.00_);[Red]\(&quot;$&quot;#,##0.00\)"/>
  </numFmts>
  <fonts count="7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11"/>
      <color indexed="9"/>
      <name val="標楷體"/>
      <family val="4"/>
    </font>
    <font>
      <sz val="10"/>
      <color indexed="12"/>
      <name val="細明體"/>
      <family val="3"/>
    </font>
    <font>
      <sz val="10"/>
      <color indexed="10"/>
      <name val="新細明體"/>
      <family val="1"/>
    </font>
    <font>
      <sz val="10"/>
      <color indexed="54"/>
      <name val="新細明體"/>
      <family val="1"/>
    </font>
    <font>
      <sz val="10"/>
      <color indexed="9"/>
      <name val="新細明體"/>
      <family val="1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sz val="10"/>
      <color indexed="47"/>
      <name val="新細明體"/>
      <family val="1"/>
    </font>
    <font>
      <sz val="11"/>
      <color indexed="8"/>
      <name val="新細明體"/>
      <family val="1"/>
    </font>
    <font>
      <b/>
      <sz val="11"/>
      <color indexed="12"/>
      <name val="新細明體"/>
      <family val="1"/>
    </font>
    <font>
      <sz val="9"/>
      <color indexed="12"/>
      <name val="新細明體"/>
      <family val="1"/>
    </font>
    <font>
      <sz val="18"/>
      <name val="新細明體"/>
      <family val="1"/>
    </font>
    <font>
      <b/>
      <sz val="10"/>
      <color indexed="12"/>
      <name val="新細明體"/>
      <family val="1"/>
    </font>
    <font>
      <sz val="13"/>
      <color indexed="12"/>
      <name val="新細明體"/>
      <family val="1"/>
    </font>
    <font>
      <b/>
      <sz val="12"/>
      <color indexed="9"/>
      <name val="標楷體"/>
      <family val="4"/>
    </font>
    <font>
      <b/>
      <sz val="14"/>
      <color indexed="9"/>
      <name val="標楷體"/>
      <family val="4"/>
    </font>
    <font>
      <sz val="14"/>
      <name val="新細明體"/>
      <family val="1"/>
    </font>
    <font>
      <b/>
      <sz val="10"/>
      <color indexed="8"/>
      <name val="新細明體"/>
      <family val="1"/>
    </font>
    <font>
      <b/>
      <sz val="11"/>
      <color indexed="61"/>
      <name val="新細明體"/>
      <family val="1"/>
    </font>
    <font>
      <b/>
      <sz val="10"/>
      <color indexed="61"/>
      <name val="新細明體"/>
      <family val="1"/>
    </font>
    <font>
      <b/>
      <sz val="10"/>
      <color indexed="16"/>
      <name val="新細明體"/>
      <family val="1"/>
    </font>
    <font>
      <b/>
      <sz val="12"/>
      <color indexed="16"/>
      <name val="新細明體"/>
      <family val="1"/>
    </font>
    <font>
      <b/>
      <sz val="14"/>
      <color indexed="16"/>
      <name val="新細明體"/>
      <family val="1"/>
    </font>
    <font>
      <b/>
      <sz val="18"/>
      <color indexed="10"/>
      <name val="標楷體"/>
      <family val="4"/>
    </font>
    <font>
      <sz val="1"/>
      <name val="新細明體"/>
      <family val="1"/>
    </font>
    <font>
      <sz val="1"/>
      <color indexed="10"/>
      <name val="新細明體"/>
      <family val="1"/>
    </font>
    <font>
      <b/>
      <sz val="1"/>
      <name val="新細明體"/>
      <family val="1"/>
    </font>
    <font>
      <sz val="1"/>
      <color indexed="54"/>
      <name val="新細明體"/>
      <family val="1"/>
    </font>
    <font>
      <sz val="10"/>
      <color indexed="5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"/>
      <color indexed="10"/>
      <name val="新細明體"/>
      <family val="1"/>
    </font>
    <font>
      <b/>
      <sz val="1"/>
      <color indexed="47"/>
      <name val="新細明體"/>
      <family val="1"/>
    </font>
    <font>
      <sz val="1"/>
      <color indexed="47"/>
      <name val="新細明體"/>
      <family val="1"/>
    </font>
    <font>
      <b/>
      <sz val="11"/>
      <color indexed="9"/>
      <name val="新細明體"/>
      <family val="1"/>
    </font>
    <font>
      <sz val="9"/>
      <color indexed="20"/>
      <name val="新細明體"/>
      <family val="1"/>
    </font>
    <font>
      <sz val="10"/>
      <color indexed="56"/>
      <name val="新細明體"/>
      <family val="1"/>
    </font>
    <font>
      <sz val="10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"/>
      <color rgb="FFFFCC99"/>
      <name val="新細明體"/>
      <family val="1"/>
    </font>
    <font>
      <sz val="1"/>
      <color rgb="FFFFCC99"/>
      <name val="新細明體"/>
      <family val="1"/>
    </font>
    <font>
      <b/>
      <sz val="1"/>
      <color rgb="FFFF000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 style="dashed"/>
      <right style="double"/>
      <top style="thin"/>
      <bottom style="double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ck">
        <color indexed="54"/>
      </bottom>
    </border>
    <border>
      <left style="hair"/>
      <right>
        <color indexed="63"/>
      </right>
      <top>
        <color indexed="63"/>
      </top>
      <bottom style="thick">
        <color indexed="54"/>
      </bottom>
    </border>
    <border>
      <left style="double"/>
      <right style="hair"/>
      <top>
        <color indexed="63"/>
      </top>
      <bottom style="thick">
        <color indexed="54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 style="dotted"/>
      <right style="thin"/>
      <top style="thin"/>
      <bottom style="thin"/>
    </border>
    <border>
      <left style="double"/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double"/>
    </border>
    <border>
      <left>
        <color indexed="63"/>
      </left>
      <right style="dashed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dotted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 style="thin"/>
      <top>
        <color indexed="63"/>
      </top>
      <bottom style="thick"/>
    </border>
    <border>
      <left style="double"/>
      <right style="dashed"/>
      <top>
        <color indexed="63"/>
      </top>
      <bottom style="thick"/>
    </border>
    <border>
      <left style="dashed"/>
      <right style="dashed"/>
      <top>
        <color indexed="63"/>
      </top>
      <bottom style="thick"/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 style="thick">
        <color indexed="54"/>
      </bottom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thick">
        <color indexed="54"/>
      </bottom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double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dashed"/>
      <right style="double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ashed"/>
      <top style="double"/>
      <bottom style="thin"/>
    </border>
    <border>
      <left style="dashed"/>
      <right style="double"/>
      <top style="double"/>
      <bottom style="thin"/>
    </border>
    <border>
      <left style="dashed"/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 style="thin"/>
      <bottom style="double"/>
    </border>
    <border>
      <left style="double"/>
      <right style="dotted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>
        <color indexed="54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 style="thick">
        <color indexed="54"/>
      </right>
      <top style="thick">
        <color indexed="54"/>
      </top>
      <bottom style="thick">
        <color indexed="54"/>
      </bottom>
    </border>
    <border>
      <left style="thick"/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 style="thick"/>
      <top>
        <color indexed="63"/>
      </top>
      <bottom style="thick">
        <color indexed="54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0" applyNumberFormat="0" applyBorder="0" applyAlignment="0" applyProtection="0"/>
    <xf numFmtId="9" fontId="0" fillId="0" borderId="0" applyFont="0" applyFill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2" applyNumberFormat="0" applyAlignment="0" applyProtection="0"/>
    <xf numFmtId="0" fontId="71" fillId="21" borderId="8" applyNumberFormat="0" applyAlignment="0" applyProtection="0"/>
    <xf numFmtId="0" fontId="72" fillId="30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9" fillId="32" borderId="0" xfId="0" applyFont="1" applyFill="1" applyAlignment="1" applyProtection="1">
      <alignment wrapText="1" shrinkToFit="1"/>
      <protection hidden="1"/>
    </xf>
    <xf numFmtId="0" fontId="4" fillId="32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 wrapText="1" shrinkToFit="1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wrapText="1" shrinkToFit="1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center" vertical="center" wrapText="1" shrinkToFit="1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14" fontId="12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/>
      <protection hidden="1"/>
    </xf>
    <xf numFmtId="0" fontId="9" fillId="32" borderId="0" xfId="0" applyFont="1" applyFill="1" applyAlignment="1" applyProtection="1">
      <alignment horizont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9" fillId="0" borderId="12" xfId="0" applyFont="1" applyBorder="1" applyAlignment="1" applyProtection="1">
      <alignment wrapText="1" shrinkToFit="1"/>
      <protection hidden="1"/>
    </xf>
    <xf numFmtId="0" fontId="9" fillId="0" borderId="0" xfId="0" applyFont="1" applyBorder="1" applyAlignment="1" applyProtection="1">
      <alignment horizontal="center" wrapText="1" shrinkToFit="1"/>
      <protection hidden="1"/>
    </xf>
    <xf numFmtId="0" fontId="9" fillId="32" borderId="0" xfId="0" applyFont="1" applyFill="1" applyAlignment="1" applyProtection="1">
      <alignment/>
      <protection hidden="1"/>
    </xf>
    <xf numFmtId="0" fontId="14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/>
      <protection hidden="1"/>
    </xf>
    <xf numFmtId="0" fontId="12" fillId="34" borderId="13" xfId="0" applyFont="1" applyFill="1" applyBorder="1" applyAlignment="1" applyProtection="1">
      <alignment horizontal="center" vertical="center"/>
      <protection hidden="1"/>
    </xf>
    <xf numFmtId="0" fontId="12" fillId="34" borderId="14" xfId="0" applyFont="1" applyFill="1" applyBorder="1" applyAlignment="1" applyProtection="1">
      <alignment horizontal="center" vertical="center"/>
      <protection hidden="1"/>
    </xf>
    <xf numFmtId="0" fontId="12" fillId="34" borderId="15" xfId="0" applyFont="1" applyFill="1" applyBorder="1" applyAlignment="1" applyProtection="1">
      <alignment horizontal="center" vertical="center"/>
      <protection hidden="1"/>
    </xf>
    <xf numFmtId="0" fontId="12" fillId="34" borderId="16" xfId="0" applyFont="1" applyFill="1" applyBorder="1" applyAlignment="1" applyProtection="1">
      <alignment horizontal="center" vertical="center"/>
      <protection hidden="1"/>
    </xf>
    <xf numFmtId="0" fontId="12" fillId="34" borderId="17" xfId="0" applyFont="1" applyFill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24" fillId="35" borderId="16" xfId="0" applyFont="1" applyFill="1" applyBorder="1" applyAlignment="1" applyProtection="1">
      <alignment horizontal="center" vertical="center"/>
      <protection hidden="1"/>
    </xf>
    <xf numFmtId="0" fontId="24" fillId="35" borderId="17" xfId="0" applyFont="1" applyFill="1" applyBorder="1" applyAlignment="1" applyProtection="1">
      <alignment horizontal="center" vertical="center"/>
      <protection hidden="1"/>
    </xf>
    <xf numFmtId="0" fontId="24" fillId="35" borderId="1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wrapText="1" shrinkToFit="1"/>
      <protection hidden="1"/>
    </xf>
    <xf numFmtId="0" fontId="6" fillId="0" borderId="0" xfId="0" applyFont="1" applyBorder="1" applyAlignment="1" applyProtection="1">
      <alignment horizontal="center" wrapText="1" shrinkToFit="1"/>
      <protection hidden="1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24" fillId="34" borderId="24" xfId="0" applyFont="1" applyFill="1" applyBorder="1" applyAlignment="1" applyProtection="1">
      <alignment horizontal="center" vertical="center"/>
      <protection hidden="1"/>
    </xf>
    <xf numFmtId="0" fontId="24" fillId="34" borderId="25" xfId="0" applyFont="1" applyFill="1" applyBorder="1" applyAlignment="1" applyProtection="1">
      <alignment horizontal="center" vertical="center" wrapText="1"/>
      <protection hidden="1"/>
    </xf>
    <xf numFmtId="0" fontId="24" fillId="35" borderId="23" xfId="0" applyFont="1" applyFill="1" applyBorder="1" applyAlignment="1" applyProtection="1">
      <alignment horizontal="center" vertical="center"/>
      <protection hidden="1"/>
    </xf>
    <xf numFmtId="0" fontId="24" fillId="35" borderId="24" xfId="0" applyFont="1" applyFill="1" applyBorder="1" applyAlignment="1" applyProtection="1">
      <alignment horizontal="center" vertical="center"/>
      <protection hidden="1"/>
    </xf>
    <xf numFmtId="0" fontId="24" fillId="35" borderId="25" xfId="0" applyFont="1" applyFill="1" applyBorder="1" applyAlignment="1" applyProtection="1">
      <alignment horizontal="center" vertical="center" wrapText="1"/>
      <protection hidden="1"/>
    </xf>
    <xf numFmtId="0" fontId="19" fillId="4" borderId="23" xfId="0" applyFont="1" applyFill="1" applyBorder="1" applyAlignment="1" applyProtection="1">
      <alignment horizontal="center" vertical="center"/>
      <protection hidden="1"/>
    </xf>
    <xf numFmtId="14" fontId="6" fillId="0" borderId="0" xfId="0" applyNumberFormat="1" applyFont="1" applyAlignment="1" applyProtection="1">
      <alignment horizontal="center"/>
      <protection hidden="1"/>
    </xf>
    <xf numFmtId="14" fontId="13" fillId="0" borderId="26" xfId="0" applyNumberFormat="1" applyFont="1" applyFill="1" applyBorder="1" applyAlignment="1" applyProtection="1">
      <alignment horizontal="center" vertical="center"/>
      <protection hidden="1"/>
    </xf>
    <xf numFmtId="14" fontId="13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14" fontId="6" fillId="32" borderId="0" xfId="0" applyNumberFormat="1" applyFont="1" applyFill="1" applyBorder="1" applyAlignment="1" applyProtection="1">
      <alignment horizontal="center"/>
      <protection hidden="1"/>
    </xf>
    <xf numFmtId="0" fontId="16" fillId="35" borderId="29" xfId="0" applyFont="1" applyFill="1" applyBorder="1" applyAlignment="1" applyProtection="1">
      <alignment horizontal="center"/>
      <protection hidden="1"/>
    </xf>
    <xf numFmtId="0" fontId="16" fillId="35" borderId="30" xfId="0" applyFont="1" applyFill="1" applyBorder="1" applyAlignment="1" applyProtection="1">
      <alignment horizontal="center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25" fillId="4" borderId="29" xfId="0" applyFont="1" applyFill="1" applyBorder="1" applyAlignment="1" applyProtection="1">
      <alignment horizontal="center"/>
      <protection hidden="1"/>
    </xf>
    <xf numFmtId="0" fontId="19" fillId="35" borderId="32" xfId="0" applyFont="1" applyFill="1" applyBorder="1" applyAlignment="1" applyProtection="1">
      <alignment horizontal="center" vertical="top"/>
      <protection hidden="1"/>
    </xf>
    <xf numFmtId="0" fontId="19" fillId="35" borderId="33" xfId="0" applyFont="1" applyFill="1" applyBorder="1" applyAlignment="1" applyProtection="1">
      <alignment horizontal="center" vertical="top"/>
      <protection hidden="1"/>
    </xf>
    <xf numFmtId="0" fontId="26" fillId="4" borderId="34" xfId="0" applyFont="1" applyFill="1" applyBorder="1" applyAlignment="1" applyProtection="1">
      <alignment horizontal="center" vertical="top"/>
      <protection hidden="1"/>
    </xf>
    <xf numFmtId="0" fontId="26" fillId="4" borderId="32" xfId="0" applyFont="1" applyFill="1" applyBorder="1" applyAlignment="1" applyProtection="1">
      <alignment horizontal="center" vertical="top"/>
      <protection hidden="1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3" fillId="33" borderId="38" xfId="0" applyFont="1" applyFill="1" applyBorder="1" applyAlignment="1" applyProtection="1">
      <alignment horizontal="center" vertical="center"/>
      <protection locked="0"/>
    </xf>
    <xf numFmtId="0" fontId="13" fillId="33" borderId="39" xfId="0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 applyProtection="1">
      <alignment horizontal="center" vertical="center"/>
      <protection locked="0"/>
    </xf>
    <xf numFmtId="0" fontId="13" fillId="33" borderId="41" xfId="0" applyFont="1" applyFill="1" applyBorder="1" applyAlignment="1" applyProtection="1">
      <alignment horizontal="center" vertical="center"/>
      <protection locked="0"/>
    </xf>
    <xf numFmtId="0" fontId="19" fillId="4" borderId="4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2" fillId="34" borderId="43" xfId="0" applyFont="1" applyFill="1" applyBorder="1" applyAlignment="1" applyProtection="1">
      <alignment horizontal="center" vertical="center"/>
      <protection hidden="1"/>
    </xf>
    <xf numFmtId="0" fontId="24" fillId="34" borderId="44" xfId="0" applyFont="1" applyFill="1" applyBorder="1" applyAlignment="1" applyProtection="1">
      <alignment horizontal="center" vertical="center"/>
      <protection hidden="1"/>
    </xf>
    <xf numFmtId="0" fontId="6" fillId="34" borderId="45" xfId="0" applyFont="1" applyFill="1" applyBorder="1" applyAlignment="1" applyProtection="1">
      <alignment horizontal="center" vertical="center"/>
      <protection hidden="1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50" xfId="0" applyFont="1" applyFill="1" applyBorder="1" applyAlignment="1" applyProtection="1">
      <alignment horizontal="center" vertical="center"/>
      <protection locked="0"/>
    </xf>
    <xf numFmtId="0" fontId="16" fillId="35" borderId="51" xfId="0" applyFont="1" applyFill="1" applyBorder="1" applyAlignment="1" applyProtection="1">
      <alignment horizontal="center"/>
      <protection hidden="1"/>
    </xf>
    <xf numFmtId="0" fontId="19" fillId="35" borderId="52" xfId="0" applyFont="1" applyFill="1" applyBorder="1" applyAlignment="1" applyProtection="1">
      <alignment horizontal="center" vertical="top"/>
      <protection hidden="1"/>
    </xf>
    <xf numFmtId="0" fontId="25" fillId="4" borderId="53" xfId="0" applyFont="1" applyFill="1" applyBorder="1" applyAlignment="1" applyProtection="1">
      <alignment horizontal="center"/>
      <protection hidden="1"/>
    </xf>
    <xf numFmtId="0" fontId="27" fillId="4" borderId="54" xfId="0" applyFont="1" applyFill="1" applyBorder="1" applyAlignment="1" applyProtection="1">
      <alignment horizontal="center" vertical="top"/>
      <protection hidden="1"/>
    </xf>
    <xf numFmtId="0" fontId="19" fillId="35" borderId="55" xfId="0" applyFont="1" applyFill="1" applyBorder="1" applyAlignment="1" applyProtection="1">
      <alignment horizontal="center" vertical="top"/>
      <protection hidden="1"/>
    </xf>
    <xf numFmtId="0" fontId="19" fillId="35" borderId="56" xfId="0" applyFont="1" applyFill="1" applyBorder="1" applyAlignment="1" applyProtection="1">
      <alignment horizontal="center" vertical="top"/>
      <protection hidden="1"/>
    </xf>
    <xf numFmtId="0" fontId="19" fillId="35" borderId="57" xfId="0" applyFont="1" applyFill="1" applyBorder="1" applyAlignment="1" applyProtection="1">
      <alignment horizontal="center" vertical="top"/>
      <protection hidden="1"/>
    </xf>
    <xf numFmtId="0" fontId="26" fillId="4" borderId="58" xfId="0" applyFont="1" applyFill="1" applyBorder="1" applyAlignment="1" applyProtection="1">
      <alignment horizontal="center" vertical="top"/>
      <protection hidden="1"/>
    </xf>
    <xf numFmtId="0" fontId="26" fillId="4" borderId="56" xfId="0" applyFont="1" applyFill="1" applyBorder="1" applyAlignment="1" applyProtection="1">
      <alignment horizontal="center" vertical="top"/>
      <protection hidden="1"/>
    </xf>
    <xf numFmtId="0" fontId="27" fillId="4" borderId="59" xfId="0" applyFont="1" applyFill="1" applyBorder="1" applyAlignment="1" applyProtection="1">
      <alignment horizontal="center" vertical="top"/>
      <protection hidden="1"/>
    </xf>
    <xf numFmtId="0" fontId="12" fillId="34" borderId="19" xfId="0" applyFont="1" applyFill="1" applyBorder="1" applyAlignment="1" applyProtection="1">
      <alignment horizontal="center" vertical="center"/>
      <protection hidden="1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>
      <alignment/>
    </xf>
    <xf numFmtId="14" fontId="12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4" borderId="27" xfId="0" applyNumberFormat="1" applyFont="1" applyFill="1" applyBorder="1" applyAlignment="1" applyProtection="1">
      <alignment horizontal="center" vertical="center"/>
      <protection hidden="1"/>
    </xf>
    <xf numFmtId="0" fontId="13" fillId="35" borderId="27" xfId="0" applyNumberFormat="1" applyFont="1" applyFill="1" applyBorder="1" applyAlignment="1" applyProtection="1">
      <alignment horizontal="center" vertical="center"/>
      <protection hidden="1"/>
    </xf>
    <xf numFmtId="0" fontId="24" fillId="35" borderId="62" xfId="0" applyFont="1" applyFill="1" applyBorder="1" applyAlignment="1" applyProtection="1">
      <alignment horizontal="center" vertical="center"/>
      <protection hidden="1"/>
    </xf>
    <xf numFmtId="0" fontId="24" fillId="35" borderId="63" xfId="0" applyFont="1" applyFill="1" applyBorder="1" applyAlignment="1" applyProtection="1">
      <alignment horizontal="center" vertical="center"/>
      <protection hidden="1"/>
    </xf>
    <xf numFmtId="0" fontId="9" fillId="4" borderId="64" xfId="0" applyFont="1" applyFill="1" applyBorder="1" applyAlignment="1" applyProtection="1">
      <alignment horizontal="center" vertical="center"/>
      <protection hidden="1"/>
    </xf>
    <xf numFmtId="0" fontId="9" fillId="4" borderId="65" xfId="0" applyFont="1" applyFill="1" applyBorder="1" applyAlignment="1" applyProtection="1">
      <alignment horizontal="center" vertical="center"/>
      <protection hidden="1"/>
    </xf>
    <xf numFmtId="0" fontId="19" fillId="4" borderId="66" xfId="0" applyFont="1" applyFill="1" applyBorder="1" applyAlignment="1" applyProtection="1">
      <alignment horizontal="center" vertical="center"/>
      <protection hidden="1"/>
    </xf>
    <xf numFmtId="0" fontId="19" fillId="4" borderId="67" xfId="0" applyFont="1" applyFill="1" applyBorder="1" applyAlignment="1" applyProtection="1">
      <alignment horizontal="center" vertical="center"/>
      <protection hidden="1"/>
    </xf>
    <xf numFmtId="0" fontId="19" fillId="4" borderId="25" xfId="0" applyFont="1" applyFill="1" applyBorder="1" applyAlignment="1" applyProtection="1">
      <alignment horizontal="center" vertical="center"/>
      <protection hidden="1"/>
    </xf>
    <xf numFmtId="0" fontId="19" fillId="4" borderId="68" xfId="0" applyFont="1" applyFill="1" applyBorder="1" applyAlignment="1" applyProtection="1">
      <alignment horizontal="center" vertical="center"/>
      <protection hidden="1"/>
    </xf>
    <xf numFmtId="0" fontId="9" fillId="32" borderId="69" xfId="0" applyFont="1" applyFill="1" applyBorder="1" applyAlignment="1" applyProtection="1">
      <alignment/>
      <protection hidden="1"/>
    </xf>
    <xf numFmtId="0" fontId="0" fillId="32" borderId="70" xfId="0" applyFill="1" applyBorder="1" applyAlignment="1" applyProtection="1">
      <alignment/>
      <protection hidden="1"/>
    </xf>
    <xf numFmtId="0" fontId="16" fillId="35" borderId="53" xfId="0" applyFont="1" applyFill="1" applyBorder="1" applyAlignment="1" applyProtection="1">
      <alignment horizontal="center"/>
      <protection hidden="1"/>
    </xf>
    <xf numFmtId="0" fontId="19" fillId="35" borderId="54" xfId="0" applyFont="1" applyFill="1" applyBorder="1" applyAlignment="1" applyProtection="1">
      <alignment horizontal="center" vertical="top"/>
      <protection hidden="1"/>
    </xf>
    <xf numFmtId="0" fontId="22" fillId="32" borderId="0" xfId="0" applyFont="1" applyFill="1" applyBorder="1" applyAlignment="1" applyProtection="1">
      <alignment horizontal="center" vertical="center"/>
      <protection hidden="1"/>
    </xf>
    <xf numFmtId="0" fontId="23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 applyProtection="1">
      <alignment horizontal="center" vertical="center"/>
      <protection hidden="1"/>
    </xf>
    <xf numFmtId="0" fontId="15" fillId="34" borderId="71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>
      <alignment horizontal="left" vertical="top" wrapText="1" indent="1" shrinkToFit="1"/>
    </xf>
    <xf numFmtId="0" fontId="24" fillId="34" borderId="72" xfId="0" applyFont="1" applyFill="1" applyBorder="1" applyAlignment="1" applyProtection="1">
      <alignment horizontal="center" vertical="center"/>
      <protection hidden="1"/>
    </xf>
    <xf numFmtId="0" fontId="24" fillId="34" borderId="63" xfId="0" applyFont="1" applyFill="1" applyBorder="1" applyAlignment="1" applyProtection="1">
      <alignment horizontal="center" vertical="center"/>
      <protection hidden="1"/>
    </xf>
    <xf numFmtId="0" fontId="12" fillId="35" borderId="16" xfId="0" applyFont="1" applyFill="1" applyBorder="1" applyAlignment="1" applyProtection="1">
      <alignment horizontal="center" vertical="center"/>
      <protection hidden="1"/>
    </xf>
    <xf numFmtId="0" fontId="12" fillId="35" borderId="17" xfId="0" applyFont="1" applyFill="1" applyBorder="1" applyAlignment="1" applyProtection="1">
      <alignment horizontal="center" vertical="center"/>
      <protection hidden="1"/>
    </xf>
    <xf numFmtId="0" fontId="12" fillId="35" borderId="19" xfId="0" applyFont="1" applyFill="1" applyBorder="1" applyAlignment="1" applyProtection="1">
      <alignment horizontal="center" vertical="center"/>
      <protection hidden="1"/>
    </xf>
    <xf numFmtId="0" fontId="13" fillId="34" borderId="73" xfId="0" applyFont="1" applyFill="1" applyBorder="1" applyAlignment="1" applyProtection="1">
      <alignment horizontal="center" vertical="center"/>
      <protection hidden="1"/>
    </xf>
    <xf numFmtId="0" fontId="0" fillId="34" borderId="74" xfId="0" applyFill="1" applyBorder="1" applyAlignment="1">
      <alignment/>
    </xf>
    <xf numFmtId="0" fontId="0" fillId="3" borderId="75" xfId="0" applyFill="1" applyBorder="1" applyAlignment="1">
      <alignment/>
    </xf>
    <xf numFmtId="0" fontId="12" fillId="3" borderId="65" xfId="0" applyFont="1" applyFill="1" applyBorder="1" applyAlignment="1" applyProtection="1">
      <alignment horizontal="center" vertical="center" wrapText="1" shrinkToFit="1"/>
      <protection hidden="1"/>
    </xf>
    <xf numFmtId="0" fontId="0" fillId="3" borderId="76" xfId="0" applyFill="1" applyBorder="1" applyAlignment="1">
      <alignment/>
    </xf>
    <xf numFmtId="0" fontId="13" fillId="34" borderId="77" xfId="0" applyFont="1" applyFill="1" applyBorder="1" applyAlignment="1" applyProtection="1">
      <alignment horizontal="center" vertical="center"/>
      <protection hidden="1"/>
    </xf>
    <xf numFmtId="0" fontId="30" fillId="32" borderId="0" xfId="0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20" fillId="5" borderId="0" xfId="0" applyFont="1" applyFill="1" applyAlignment="1" applyProtection="1">
      <alignment horizontal="left"/>
      <protection hidden="1"/>
    </xf>
    <xf numFmtId="0" fontId="0" fillId="5" borderId="0" xfId="0" applyFill="1" applyAlignment="1">
      <alignment horizontal="left"/>
    </xf>
    <xf numFmtId="0" fontId="0" fillId="5" borderId="0" xfId="0" applyFill="1" applyAlignment="1">
      <alignment/>
    </xf>
    <xf numFmtId="0" fontId="13" fillId="34" borderId="78" xfId="0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Alignment="1" applyProtection="1">
      <alignment wrapText="1" shrinkToFit="1"/>
      <protection hidden="1"/>
    </xf>
    <xf numFmtId="0" fontId="0" fillId="36" borderId="0" xfId="0" applyFill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9" fillId="36" borderId="0" xfId="0" applyFont="1" applyFill="1" applyAlignment="1" applyProtection="1">
      <alignment horizontal="center"/>
      <protection hidden="1"/>
    </xf>
    <xf numFmtId="0" fontId="16" fillId="35" borderId="31" xfId="0" applyFont="1" applyFill="1" applyBorder="1" applyAlignment="1" applyProtection="1">
      <alignment horizontal="center"/>
      <protection hidden="1"/>
    </xf>
    <xf numFmtId="0" fontId="19" fillId="35" borderId="34" xfId="0" applyFont="1" applyFill="1" applyBorder="1" applyAlignment="1" applyProtection="1">
      <alignment horizontal="center" vertical="top"/>
      <protection hidden="1"/>
    </xf>
    <xf numFmtId="0" fontId="31" fillId="33" borderId="0" xfId="0" applyFont="1" applyFill="1" applyBorder="1" applyAlignment="1" applyProtection="1">
      <alignment horizontal="left" vertical="center" wrapText="1" shrinkToFit="1"/>
      <protection hidden="1"/>
    </xf>
    <xf numFmtId="0" fontId="32" fillId="0" borderId="0" xfId="0" applyFont="1" applyAlignment="1" applyProtection="1">
      <alignment/>
      <protection hidden="1"/>
    </xf>
    <xf numFmtId="14" fontId="31" fillId="32" borderId="0" xfId="0" applyNumberFormat="1" applyFont="1" applyFill="1" applyBorder="1" applyAlignment="1" applyProtection="1">
      <alignment horizontal="center"/>
      <protection hidden="1"/>
    </xf>
    <xf numFmtId="0" fontId="32" fillId="32" borderId="0" xfId="0" applyFont="1" applyFill="1" applyAlignment="1" applyProtection="1">
      <alignment/>
      <protection hidden="1"/>
    </xf>
    <xf numFmtId="0" fontId="31" fillId="32" borderId="0" xfId="0" applyFont="1" applyFill="1" applyBorder="1" applyAlignment="1">
      <alignment horizontal="left" vertical="top" wrapText="1" indent="1" shrinkToFit="1"/>
    </xf>
    <xf numFmtId="0" fontId="32" fillId="32" borderId="0" xfId="0" applyFont="1" applyFill="1" applyAlignment="1" applyProtection="1">
      <alignment horizontal="center"/>
      <protection hidden="1"/>
    </xf>
    <xf numFmtId="0" fontId="34" fillId="33" borderId="0" xfId="0" applyFont="1" applyFill="1" applyBorder="1" applyAlignment="1">
      <alignment horizontal="center" vertical="center"/>
    </xf>
    <xf numFmtId="0" fontId="32" fillId="0" borderId="0" xfId="0" applyFont="1" applyFill="1" applyAlignment="1" applyProtection="1">
      <alignment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31" fillId="32" borderId="0" xfId="0" applyFont="1" applyFill="1" applyAlignment="1" applyProtection="1">
      <alignment wrapText="1" shrinkToFit="1"/>
      <protection hidden="1"/>
    </xf>
    <xf numFmtId="0" fontId="31" fillId="32" borderId="0" xfId="0" applyFont="1" applyFill="1" applyAlignment="1" applyProtection="1">
      <alignment/>
      <protection hidden="1"/>
    </xf>
    <xf numFmtId="0" fontId="30" fillId="32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4" fillId="36" borderId="0" xfId="0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9" fillId="0" borderId="12" xfId="0" applyFont="1" applyBorder="1" applyAlignment="1" applyProtection="1">
      <alignment wrapText="1" shrinkToFit="1"/>
      <protection hidden="1"/>
    </xf>
    <xf numFmtId="0" fontId="6" fillId="0" borderId="12" xfId="0" applyFont="1" applyBorder="1" applyAlignment="1" applyProtection="1">
      <alignment wrapText="1" shrinkToFit="1"/>
      <protection hidden="1"/>
    </xf>
    <xf numFmtId="0" fontId="9" fillId="37" borderId="75" xfId="0" applyFont="1" applyFill="1" applyBorder="1" applyAlignment="1" applyProtection="1">
      <alignment horizontal="center" vertical="center" wrapText="1" shrinkToFit="1"/>
      <protection hidden="1"/>
    </xf>
    <xf numFmtId="0" fontId="9" fillId="37" borderId="76" xfId="0" applyFont="1" applyFill="1" applyBorder="1" applyAlignment="1" applyProtection="1">
      <alignment horizontal="center" vertical="center" wrapText="1" shrinkToFit="1"/>
      <protection hidden="1"/>
    </xf>
    <xf numFmtId="0" fontId="9" fillId="37" borderId="79" xfId="0" applyFont="1" applyFill="1" applyBorder="1" applyAlignment="1" applyProtection="1">
      <alignment horizontal="center" vertical="center" wrapText="1" shrinkToFit="1"/>
      <protection hidden="1"/>
    </xf>
    <xf numFmtId="0" fontId="12" fillId="3" borderId="0" xfId="0" applyFont="1" applyFill="1" applyBorder="1" applyAlignment="1" applyProtection="1">
      <alignment horizontal="center" vertical="center" wrapText="1" shrinkToFit="1"/>
      <protection hidden="1"/>
    </xf>
    <xf numFmtId="0" fontId="6" fillId="3" borderId="0" xfId="0" applyFont="1" applyFill="1" applyAlignment="1" applyProtection="1">
      <alignment horizontal="center" vertical="center" wrapText="1" shrinkToFit="1"/>
      <protection hidden="1"/>
    </xf>
    <xf numFmtId="0" fontId="7" fillId="38" borderId="80" xfId="0" applyFont="1" applyFill="1" applyBorder="1" applyAlignment="1" applyProtection="1">
      <alignment horizontal="center" vertical="center" wrapText="1" shrinkToFit="1"/>
      <protection hidden="1"/>
    </xf>
    <xf numFmtId="0" fontId="7" fillId="38" borderId="81" xfId="0" applyFont="1" applyFill="1" applyBorder="1" applyAlignment="1">
      <alignment horizontal="center" vertical="center" wrapText="1" shrinkToFit="1"/>
    </xf>
    <xf numFmtId="0" fontId="7" fillId="38" borderId="82" xfId="0" applyFont="1" applyFill="1" applyBorder="1" applyAlignment="1">
      <alignment horizontal="center" vertical="center" wrapText="1" shrinkToFit="1"/>
    </xf>
    <xf numFmtId="0" fontId="18" fillId="32" borderId="0" xfId="0" applyFont="1" applyFill="1" applyAlignment="1" applyProtection="1">
      <alignment/>
      <protection hidden="1"/>
    </xf>
    <xf numFmtId="0" fontId="9" fillId="39" borderId="0" xfId="0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12" fillId="34" borderId="83" xfId="0" applyFont="1" applyFill="1" applyBorder="1" applyAlignment="1" applyProtection="1">
      <alignment horizontal="center" vertical="center" wrapText="1"/>
      <protection hidden="1"/>
    </xf>
    <xf numFmtId="0" fontId="5" fillId="34" borderId="84" xfId="0" applyFont="1" applyFill="1" applyBorder="1" applyAlignment="1" applyProtection="1">
      <alignment horizontal="center" vertical="center"/>
      <protection hidden="1"/>
    </xf>
    <xf numFmtId="0" fontId="5" fillId="34" borderId="85" xfId="0" applyFont="1" applyFill="1" applyBorder="1" applyAlignment="1" applyProtection="1">
      <alignment horizontal="center" vertical="center"/>
      <protection hidden="1"/>
    </xf>
    <xf numFmtId="0" fontId="12" fillId="34" borderId="86" xfId="0" applyFont="1" applyFill="1" applyBorder="1" applyAlignment="1" applyProtection="1">
      <alignment horizontal="center" vertical="center" wrapText="1"/>
      <protection hidden="1"/>
    </xf>
    <xf numFmtId="0" fontId="6" fillId="34" borderId="87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12" fillId="34" borderId="89" xfId="0" applyFont="1" applyFill="1" applyBorder="1" applyAlignment="1" applyProtection="1">
      <alignment horizontal="center" vertical="center" wrapText="1"/>
      <protection hidden="1"/>
    </xf>
    <xf numFmtId="0" fontId="0" fillId="0" borderId="90" xfId="0" applyBorder="1" applyAlignment="1">
      <alignment/>
    </xf>
    <xf numFmtId="0" fontId="0" fillId="0" borderId="74" xfId="0" applyBorder="1" applyAlignment="1">
      <alignment/>
    </xf>
    <xf numFmtId="0" fontId="12" fillId="34" borderId="91" xfId="0" applyFont="1" applyFill="1" applyBorder="1" applyAlignment="1" applyProtection="1">
      <alignment horizontal="center" vertical="center" wrapText="1"/>
      <protection hidden="1"/>
    </xf>
    <xf numFmtId="0" fontId="6" fillId="34" borderId="92" xfId="0" applyFont="1" applyFill="1" applyBorder="1" applyAlignment="1">
      <alignment horizontal="center" vertical="center"/>
    </xf>
    <xf numFmtId="0" fontId="15" fillId="37" borderId="71" xfId="0" applyFont="1" applyFill="1" applyBorder="1" applyAlignment="1" applyProtection="1">
      <alignment horizontal="center" vertical="center"/>
      <protection hidden="1"/>
    </xf>
    <xf numFmtId="0" fontId="15" fillId="37" borderId="90" xfId="0" applyFont="1" applyFill="1" applyBorder="1" applyAlignment="1" applyProtection="1">
      <alignment horizontal="center" vertical="center"/>
      <protection hidden="1"/>
    </xf>
    <xf numFmtId="0" fontId="11" fillId="38" borderId="93" xfId="0" applyFont="1" applyFill="1" applyBorder="1" applyAlignment="1" applyProtection="1">
      <alignment horizontal="right" vertical="center" wrapText="1"/>
      <protection hidden="1"/>
    </xf>
    <xf numFmtId="0" fontId="11" fillId="38" borderId="94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90" xfId="0" applyBorder="1" applyAlignment="1">
      <alignment horizontal="center" vertical="center"/>
    </xf>
    <xf numFmtId="0" fontId="21" fillId="38" borderId="95" xfId="0" applyFont="1" applyFill="1" applyBorder="1" applyAlignment="1" applyProtection="1">
      <alignment horizontal="center" vertical="center"/>
      <protection hidden="1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7" fillId="38" borderId="99" xfId="0" applyFont="1" applyFill="1" applyBorder="1" applyAlignment="1" applyProtection="1">
      <alignment horizontal="center" vertical="center" wrapText="1" shrinkToFit="1"/>
      <protection hidden="1"/>
    </xf>
    <xf numFmtId="0" fontId="12" fillId="33" borderId="0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Border="1" applyAlignment="1" applyProtection="1">
      <alignment horizontal="center" vertical="center" wrapText="1" shrinkToFit="1"/>
      <protection hidden="1"/>
    </xf>
    <xf numFmtId="0" fontId="0" fillId="0" borderId="65" xfId="0" applyBorder="1" applyAlignment="1">
      <alignment horizontal="center" vertical="center" wrapText="1" shrinkToFit="1"/>
    </xf>
    <xf numFmtId="0" fontId="75" fillId="29" borderId="100" xfId="0" applyFont="1" applyFill="1" applyBorder="1" applyAlignment="1" applyProtection="1">
      <alignment horizontal="center" vertical="center"/>
      <protection hidden="1"/>
    </xf>
    <xf numFmtId="0" fontId="75" fillId="29" borderId="101" xfId="0" applyFont="1" applyFill="1" applyBorder="1" applyAlignment="1" applyProtection="1">
      <alignment horizontal="center" vertical="center"/>
      <protection hidden="1"/>
    </xf>
    <xf numFmtId="0" fontId="76" fillId="29" borderId="90" xfId="0" applyFont="1" applyFill="1" applyBorder="1" applyAlignment="1" applyProtection="1">
      <alignment horizontal="left" vertical="center" wrapText="1" shrinkToFit="1"/>
      <protection hidden="1"/>
    </xf>
    <xf numFmtId="0" fontId="76" fillId="29" borderId="0" xfId="0" applyFont="1" applyFill="1" applyBorder="1" applyAlignment="1" applyProtection="1">
      <alignment horizontal="left" vertical="center" wrapText="1" shrinkToFit="1"/>
      <protection hidden="1"/>
    </xf>
    <xf numFmtId="0" fontId="33" fillId="35" borderId="42" xfId="0" applyFont="1" applyFill="1" applyBorder="1" applyAlignment="1" applyProtection="1">
      <alignment horizontal="center" vertical="center"/>
      <protection hidden="1"/>
    </xf>
    <xf numFmtId="0" fontId="33" fillId="35" borderId="49" xfId="0" applyFont="1" applyFill="1" applyBorder="1" applyAlignment="1" applyProtection="1">
      <alignment horizontal="center" vertical="center"/>
      <protection hidden="1"/>
    </xf>
    <xf numFmtId="0" fontId="9" fillId="35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2" xfId="0" applyFont="1" applyBorder="1" applyAlignment="1">
      <alignment horizontal="center" vertical="center" wrapText="1" shrinkToFit="1"/>
    </xf>
    <xf numFmtId="0" fontId="21" fillId="38" borderId="12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9" fillId="4" borderId="103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9" fillId="4" borderId="10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33" fillId="35" borderId="104" xfId="0" applyFont="1" applyFill="1" applyBorder="1" applyAlignment="1" applyProtection="1">
      <alignment horizontal="center" vertical="center"/>
      <protection hidden="1"/>
    </xf>
    <xf numFmtId="0" fontId="33" fillId="35" borderId="50" xfId="0" applyFont="1" applyFill="1" applyBorder="1" applyAlignment="1" applyProtection="1">
      <alignment horizontal="center" vertical="center"/>
      <protection hidden="1"/>
    </xf>
    <xf numFmtId="0" fontId="33" fillId="35" borderId="68" xfId="0" applyFont="1" applyFill="1" applyBorder="1" applyAlignment="1" applyProtection="1">
      <alignment horizontal="center" vertical="center"/>
      <protection hidden="1"/>
    </xf>
    <xf numFmtId="0" fontId="33" fillId="35" borderId="60" xfId="0" applyFont="1" applyFill="1" applyBorder="1" applyAlignment="1" applyProtection="1">
      <alignment horizontal="center" vertical="center"/>
      <protection hidden="1"/>
    </xf>
    <xf numFmtId="0" fontId="34" fillId="32" borderId="0" xfId="0" applyFont="1" applyFill="1" applyBorder="1" applyAlignment="1">
      <alignment horizontal="center" vertical="center"/>
    </xf>
    <xf numFmtId="0" fontId="34" fillId="32" borderId="90" xfId="0" applyFont="1" applyFill="1" applyBorder="1" applyAlignment="1">
      <alignment horizontal="center" vertical="center"/>
    </xf>
    <xf numFmtId="0" fontId="10" fillId="40" borderId="12" xfId="0" applyFont="1" applyFill="1" applyBorder="1" applyAlignment="1" applyProtection="1">
      <alignment horizontal="left" vertical="center" wrapText="1" shrinkToFit="1"/>
      <protection hidden="1"/>
    </xf>
    <xf numFmtId="0" fontId="0" fillId="40" borderId="0" xfId="0" applyFill="1" applyBorder="1" applyAlignment="1">
      <alignment vertical="center"/>
    </xf>
    <xf numFmtId="0" fontId="0" fillId="40" borderId="65" xfId="0" applyFill="1" applyBorder="1" applyAlignment="1">
      <alignment vertical="center"/>
    </xf>
    <xf numFmtId="0" fontId="0" fillId="40" borderId="12" xfId="0" applyFill="1" applyBorder="1" applyAlignment="1">
      <alignment vertical="center"/>
    </xf>
    <xf numFmtId="0" fontId="0" fillId="40" borderId="69" xfId="0" applyFill="1" applyBorder="1" applyAlignment="1">
      <alignment vertical="center"/>
    </xf>
    <xf numFmtId="0" fontId="0" fillId="40" borderId="70" xfId="0" applyFill="1" applyBorder="1" applyAlignment="1">
      <alignment vertical="center"/>
    </xf>
    <xf numFmtId="0" fontId="0" fillId="40" borderId="105" xfId="0" applyFill="1" applyBorder="1" applyAlignment="1">
      <alignment vertical="center"/>
    </xf>
    <xf numFmtId="0" fontId="31" fillId="32" borderId="0" xfId="0" applyFont="1" applyFill="1" applyBorder="1" applyAlignment="1" applyProtection="1">
      <alignment horizontal="center" vertical="center"/>
      <protection hidden="1"/>
    </xf>
    <xf numFmtId="0" fontId="31" fillId="32" borderId="0" xfId="0" applyFont="1" applyFill="1" applyBorder="1" applyAlignment="1" applyProtection="1">
      <alignment/>
      <protection hidden="1"/>
    </xf>
    <xf numFmtId="0" fontId="77" fillId="32" borderId="100" xfId="0" applyFont="1" applyFill="1" applyBorder="1" applyAlignment="1" applyProtection="1">
      <alignment horizontal="center" vertical="center"/>
      <protection hidden="1"/>
    </xf>
    <xf numFmtId="0" fontId="77" fillId="32" borderId="101" xfId="0" applyFont="1" applyFill="1" applyBorder="1" applyAlignment="1" applyProtection="1">
      <alignment horizontal="center" vertical="center"/>
      <protection hidden="1"/>
    </xf>
    <xf numFmtId="0" fontId="9" fillId="41" borderId="76" xfId="0" applyFont="1" applyFill="1" applyBorder="1" applyAlignment="1" applyProtection="1">
      <alignment horizontal="center" vertical="center" wrapText="1" shrinkToFit="1"/>
      <protection hidden="1"/>
    </xf>
    <xf numFmtId="0" fontId="0" fillId="41" borderId="76" xfId="0" applyFill="1" applyBorder="1" applyAlignment="1">
      <alignment/>
    </xf>
    <xf numFmtId="0" fontId="0" fillId="41" borderId="79" xfId="0" applyFill="1" applyBorder="1" applyAlignment="1">
      <alignment/>
    </xf>
    <xf numFmtId="0" fontId="75" fillId="29" borderId="90" xfId="0" applyFont="1" applyFill="1" applyBorder="1" applyAlignment="1" applyProtection="1">
      <alignment horizontal="center" vertical="center"/>
      <protection hidden="1"/>
    </xf>
    <xf numFmtId="0" fontId="75" fillId="29" borderId="0" xfId="0" applyFont="1" applyFill="1" applyBorder="1" applyAlignment="1" applyProtection="1">
      <alignment horizontal="center" vertical="center"/>
      <protection hidden="1"/>
    </xf>
    <xf numFmtId="0" fontId="9" fillId="32" borderId="70" xfId="0" applyFont="1" applyFill="1" applyBorder="1" applyAlignment="1" applyProtection="1">
      <alignment horizontal="center" vertical="center"/>
      <protection hidden="1"/>
    </xf>
    <xf numFmtId="0" fontId="4" fillId="0" borderId="70" xfId="0" applyFont="1" applyBorder="1" applyAlignment="1">
      <alignment/>
    </xf>
    <xf numFmtId="0" fontId="0" fillId="37" borderId="76" xfId="0" applyFill="1" applyBorder="1" applyAlignment="1">
      <alignment/>
    </xf>
    <xf numFmtId="0" fontId="0" fillId="37" borderId="79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9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4"/>
      </font>
      <fill>
        <patternFill>
          <bgColor indexed="44"/>
        </patternFill>
      </fill>
    </dxf>
    <dxf>
      <font>
        <color rgb="FF99CCFF"/>
      </font>
      <fill>
        <patternFill>
          <bgColor rgb="FF99CCFF"/>
        </patternFill>
      </fill>
      <border/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kyman.url.tw/" TargetMode="External" /><Relationship Id="rId3" Type="http://schemas.openxmlformats.org/officeDocument/2006/relationships/hyperlink" Target="http://www.skyman.url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19050</xdr:rowOff>
    </xdr:from>
    <xdr:to>
      <xdr:col>13</xdr:col>
      <xdr:colOff>381000</xdr:colOff>
      <xdr:row>7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3943350" y="942975"/>
          <a:ext cx="1133475" cy="457200"/>
        </a:xfrm>
        <a:prstGeom prst="downArrowCallout">
          <a:avLst>
            <a:gd name="adj1" fmla="val 23078"/>
            <a:gd name="adj2" fmla="val -31513"/>
            <a:gd name="adj3" fmla="val 37180"/>
            <a:gd name="adj4" fmla="val -6300"/>
          </a:avLst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0</xdr:rowOff>
    </xdr:from>
    <xdr:to>
      <xdr:col>11</xdr:col>
      <xdr:colOff>47625</xdr:colOff>
      <xdr:row>4</xdr:row>
      <xdr:rowOff>200025</xdr:rowOff>
    </xdr:to>
    <xdr:sp>
      <xdr:nvSpPr>
        <xdr:cNvPr id="2" name="Rectangle 32"/>
        <xdr:cNvSpPr>
          <a:spLocks/>
        </xdr:cNvSpPr>
      </xdr:nvSpPr>
      <xdr:spPr>
        <a:xfrm>
          <a:off x="39624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十足年資統計</a:t>
          </a:r>
        </a:p>
      </xdr:txBody>
    </xdr:sp>
    <xdr:clientData/>
  </xdr:twoCellAnchor>
  <xdr:twoCellAnchor>
    <xdr:from>
      <xdr:col>45</xdr:col>
      <xdr:colOff>0</xdr:colOff>
      <xdr:row>5</xdr:row>
      <xdr:rowOff>266700</xdr:rowOff>
    </xdr:from>
    <xdr:to>
      <xdr:col>45</xdr:col>
      <xdr:colOff>0</xdr:colOff>
      <xdr:row>6</xdr:row>
      <xdr:rowOff>85725</xdr:rowOff>
    </xdr:to>
    <xdr:sp>
      <xdr:nvSpPr>
        <xdr:cNvPr id="3" name="Rectangle 35"/>
        <xdr:cNvSpPr>
          <a:spLocks/>
        </xdr:cNvSpPr>
      </xdr:nvSpPr>
      <xdr:spPr>
        <a:xfrm>
          <a:off x="7858125" y="11906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為最小位，同一月份不重複計算</a:t>
          </a:r>
        </a:p>
      </xdr:txBody>
    </xdr:sp>
    <xdr:clientData/>
  </xdr:twoCellAnchor>
  <xdr:twoCellAnchor>
    <xdr:from>
      <xdr:col>45</xdr:col>
      <xdr:colOff>0</xdr:colOff>
      <xdr:row>5</xdr:row>
      <xdr:rowOff>76200</xdr:rowOff>
    </xdr:from>
    <xdr:to>
      <xdr:col>45</xdr:col>
      <xdr:colOff>0</xdr:colOff>
      <xdr:row>5</xdr:row>
      <xdr:rowOff>266700</xdr:rowOff>
    </xdr:to>
    <xdr:sp>
      <xdr:nvSpPr>
        <xdr:cNvPr id="4" name="Rectangle 36"/>
        <xdr:cNvSpPr>
          <a:spLocks/>
        </xdr:cNvSpPr>
      </xdr:nvSpPr>
      <xdr:spPr>
        <a:xfrm>
          <a:off x="7858125" y="1000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休假年資統計</a:t>
          </a:r>
        </a:p>
      </xdr:txBody>
    </xdr:sp>
    <xdr:clientData/>
  </xdr:twoCellAnchor>
  <xdr:twoCellAnchor>
    <xdr:from>
      <xdr:col>41</xdr:col>
      <xdr:colOff>0</xdr:colOff>
      <xdr:row>23</xdr:row>
      <xdr:rowOff>28575</xdr:rowOff>
    </xdr:from>
    <xdr:to>
      <xdr:col>41</xdr:col>
      <xdr:colOff>0</xdr:colOff>
      <xdr:row>24</xdr:row>
      <xdr:rowOff>200025</xdr:rowOff>
    </xdr:to>
    <xdr:sp>
      <xdr:nvSpPr>
        <xdr:cNvPr id="5" name="AutoShape 37"/>
        <xdr:cNvSpPr>
          <a:spLocks/>
        </xdr:cNvSpPr>
      </xdr:nvSpPr>
      <xdr:spPr>
        <a:xfrm rot="16200000">
          <a:off x="7858125" y="4781550"/>
          <a:ext cx="0" cy="371475"/>
        </a:xfrm>
        <a:prstGeom prst="downArrowCallout">
          <a:avLst>
            <a:gd name="adj1" fmla="val 36768"/>
            <a:gd name="adj2" fmla="val 0"/>
            <a:gd name="adj3" fmla="val -2147483648"/>
            <a:gd name="adj4" fmla="val 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全部年資加總</a:t>
          </a:r>
        </a:p>
      </xdr:txBody>
    </xdr:sp>
    <xdr:clientData/>
  </xdr:twoCellAnchor>
  <xdr:twoCellAnchor>
    <xdr:from>
      <xdr:col>62</xdr:col>
      <xdr:colOff>0</xdr:colOff>
      <xdr:row>5</xdr:row>
      <xdr:rowOff>266700</xdr:rowOff>
    </xdr:from>
    <xdr:to>
      <xdr:col>62</xdr:col>
      <xdr:colOff>0</xdr:colOff>
      <xdr:row>6</xdr:row>
      <xdr:rowOff>85725</xdr:rowOff>
    </xdr:to>
    <xdr:sp>
      <xdr:nvSpPr>
        <xdr:cNvPr id="6" name="Rectangle 38"/>
        <xdr:cNvSpPr>
          <a:spLocks/>
        </xdr:cNvSpPr>
      </xdr:nvSpPr>
      <xdr:spPr>
        <a:xfrm>
          <a:off x="7858125" y="11906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為最小位，同一月份不重複計算</a:t>
          </a:r>
        </a:p>
      </xdr:txBody>
    </xdr:sp>
    <xdr:clientData/>
  </xdr:twoCellAnchor>
  <xdr:twoCellAnchor>
    <xdr:from>
      <xdr:col>62</xdr:col>
      <xdr:colOff>0</xdr:colOff>
      <xdr:row>5</xdr:row>
      <xdr:rowOff>76200</xdr:rowOff>
    </xdr:from>
    <xdr:to>
      <xdr:col>62</xdr:col>
      <xdr:colOff>0</xdr:colOff>
      <xdr:row>5</xdr:row>
      <xdr:rowOff>266700</xdr:rowOff>
    </xdr:to>
    <xdr:sp>
      <xdr:nvSpPr>
        <xdr:cNvPr id="7" name="Rectangle 39"/>
        <xdr:cNvSpPr>
          <a:spLocks/>
        </xdr:cNvSpPr>
      </xdr:nvSpPr>
      <xdr:spPr>
        <a:xfrm>
          <a:off x="7858125" y="1000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休假年資統計</a:t>
          </a:r>
        </a:p>
      </xdr:txBody>
    </xdr:sp>
    <xdr:clientData/>
  </xdr:twoCellAnchor>
  <xdr:twoCellAnchor>
    <xdr:from>
      <xdr:col>58</xdr:col>
      <xdr:colOff>0</xdr:colOff>
      <xdr:row>23</xdr:row>
      <xdr:rowOff>28575</xdr:rowOff>
    </xdr:from>
    <xdr:to>
      <xdr:col>58</xdr:col>
      <xdr:colOff>0</xdr:colOff>
      <xdr:row>24</xdr:row>
      <xdr:rowOff>200025</xdr:rowOff>
    </xdr:to>
    <xdr:sp>
      <xdr:nvSpPr>
        <xdr:cNvPr id="8" name="AutoShape 40"/>
        <xdr:cNvSpPr>
          <a:spLocks/>
        </xdr:cNvSpPr>
      </xdr:nvSpPr>
      <xdr:spPr>
        <a:xfrm rot="16200000">
          <a:off x="7858125" y="4781550"/>
          <a:ext cx="0" cy="371475"/>
        </a:xfrm>
        <a:prstGeom prst="downArrowCallout">
          <a:avLst>
            <a:gd name="adj1" fmla="val 36768"/>
            <a:gd name="adj2" fmla="val 0"/>
            <a:gd name="adj3" fmla="val -2147483648"/>
            <a:gd name="adj4" fmla="val 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全部年資加總</a:t>
          </a:r>
        </a:p>
      </xdr:txBody>
    </xdr:sp>
    <xdr:clientData/>
  </xdr:twoCellAnchor>
  <xdr:twoCellAnchor>
    <xdr:from>
      <xdr:col>96</xdr:col>
      <xdr:colOff>0</xdr:colOff>
      <xdr:row>5</xdr:row>
      <xdr:rowOff>266700</xdr:rowOff>
    </xdr:from>
    <xdr:to>
      <xdr:col>96</xdr:col>
      <xdr:colOff>0</xdr:colOff>
      <xdr:row>6</xdr:row>
      <xdr:rowOff>85725</xdr:rowOff>
    </xdr:to>
    <xdr:sp>
      <xdr:nvSpPr>
        <xdr:cNvPr id="9" name="Rectangle 41"/>
        <xdr:cNvSpPr>
          <a:spLocks/>
        </xdr:cNvSpPr>
      </xdr:nvSpPr>
      <xdr:spPr>
        <a:xfrm>
          <a:off x="7858125" y="11906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為最小位，同一月份不重複計算</a:t>
          </a:r>
        </a:p>
      </xdr:txBody>
    </xdr:sp>
    <xdr:clientData/>
  </xdr:twoCellAnchor>
  <xdr:twoCellAnchor>
    <xdr:from>
      <xdr:col>96</xdr:col>
      <xdr:colOff>0</xdr:colOff>
      <xdr:row>5</xdr:row>
      <xdr:rowOff>76200</xdr:rowOff>
    </xdr:from>
    <xdr:to>
      <xdr:col>96</xdr:col>
      <xdr:colOff>0</xdr:colOff>
      <xdr:row>5</xdr:row>
      <xdr:rowOff>266700</xdr:rowOff>
    </xdr:to>
    <xdr:sp>
      <xdr:nvSpPr>
        <xdr:cNvPr id="10" name="Rectangle 42"/>
        <xdr:cNvSpPr>
          <a:spLocks/>
        </xdr:cNvSpPr>
      </xdr:nvSpPr>
      <xdr:spPr>
        <a:xfrm>
          <a:off x="7858125" y="1000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休假年資統計</a:t>
          </a:r>
        </a:p>
      </xdr:txBody>
    </xdr:sp>
    <xdr:clientData/>
  </xdr:twoCellAnchor>
  <xdr:twoCellAnchor>
    <xdr:from>
      <xdr:col>92</xdr:col>
      <xdr:colOff>0</xdr:colOff>
      <xdr:row>23</xdr:row>
      <xdr:rowOff>28575</xdr:rowOff>
    </xdr:from>
    <xdr:to>
      <xdr:col>92</xdr:col>
      <xdr:colOff>0</xdr:colOff>
      <xdr:row>24</xdr:row>
      <xdr:rowOff>200025</xdr:rowOff>
    </xdr:to>
    <xdr:sp>
      <xdr:nvSpPr>
        <xdr:cNvPr id="11" name="AutoShape 43"/>
        <xdr:cNvSpPr>
          <a:spLocks/>
        </xdr:cNvSpPr>
      </xdr:nvSpPr>
      <xdr:spPr>
        <a:xfrm rot="16200000">
          <a:off x="7858125" y="4781550"/>
          <a:ext cx="0" cy="371475"/>
        </a:xfrm>
        <a:prstGeom prst="downArrowCallout">
          <a:avLst>
            <a:gd name="adj1" fmla="val 36768"/>
            <a:gd name="adj2" fmla="val 0"/>
            <a:gd name="adj3" fmla="val -2147483648"/>
            <a:gd name="adj4" fmla="val 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全部年資加總</a:t>
          </a:r>
        </a:p>
      </xdr:txBody>
    </xdr:sp>
    <xdr:clientData/>
  </xdr:twoCellAnchor>
  <xdr:twoCellAnchor>
    <xdr:from>
      <xdr:col>79</xdr:col>
      <xdr:colOff>0</xdr:colOff>
      <xdr:row>5</xdr:row>
      <xdr:rowOff>266700</xdr:rowOff>
    </xdr:from>
    <xdr:to>
      <xdr:col>79</xdr:col>
      <xdr:colOff>0</xdr:colOff>
      <xdr:row>6</xdr:row>
      <xdr:rowOff>85725</xdr:rowOff>
    </xdr:to>
    <xdr:sp>
      <xdr:nvSpPr>
        <xdr:cNvPr id="12" name="Rectangle 44"/>
        <xdr:cNvSpPr>
          <a:spLocks/>
        </xdr:cNvSpPr>
      </xdr:nvSpPr>
      <xdr:spPr>
        <a:xfrm>
          <a:off x="7858125" y="11906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為最小位，同一月份不重複計算</a:t>
          </a:r>
        </a:p>
      </xdr:txBody>
    </xdr:sp>
    <xdr:clientData/>
  </xdr:twoCellAnchor>
  <xdr:twoCellAnchor>
    <xdr:from>
      <xdr:col>79</xdr:col>
      <xdr:colOff>0</xdr:colOff>
      <xdr:row>5</xdr:row>
      <xdr:rowOff>76200</xdr:rowOff>
    </xdr:from>
    <xdr:to>
      <xdr:col>79</xdr:col>
      <xdr:colOff>0</xdr:colOff>
      <xdr:row>5</xdr:row>
      <xdr:rowOff>266700</xdr:rowOff>
    </xdr:to>
    <xdr:sp>
      <xdr:nvSpPr>
        <xdr:cNvPr id="13" name="Rectangle 45"/>
        <xdr:cNvSpPr>
          <a:spLocks/>
        </xdr:cNvSpPr>
      </xdr:nvSpPr>
      <xdr:spPr>
        <a:xfrm>
          <a:off x="7858125" y="1000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休假年資統計</a:t>
          </a:r>
        </a:p>
      </xdr:txBody>
    </xdr:sp>
    <xdr:clientData/>
  </xdr:twoCellAnchor>
  <xdr:twoCellAnchor>
    <xdr:from>
      <xdr:col>75</xdr:col>
      <xdr:colOff>0</xdr:colOff>
      <xdr:row>23</xdr:row>
      <xdr:rowOff>28575</xdr:rowOff>
    </xdr:from>
    <xdr:to>
      <xdr:col>75</xdr:col>
      <xdr:colOff>0</xdr:colOff>
      <xdr:row>24</xdr:row>
      <xdr:rowOff>200025</xdr:rowOff>
    </xdr:to>
    <xdr:sp>
      <xdr:nvSpPr>
        <xdr:cNvPr id="14" name="AutoShape 46"/>
        <xdr:cNvSpPr>
          <a:spLocks/>
        </xdr:cNvSpPr>
      </xdr:nvSpPr>
      <xdr:spPr>
        <a:xfrm rot="16200000">
          <a:off x="7858125" y="4781550"/>
          <a:ext cx="0" cy="371475"/>
        </a:xfrm>
        <a:prstGeom prst="downArrowCallout">
          <a:avLst>
            <a:gd name="adj1" fmla="val 36768"/>
            <a:gd name="adj2" fmla="val 0"/>
            <a:gd name="adj3" fmla="val -2147483648"/>
            <a:gd name="adj4" fmla="val 0"/>
          </a:avLst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全部年資加總</a:t>
          </a:r>
        </a:p>
      </xdr:txBody>
    </xdr:sp>
    <xdr:clientData/>
  </xdr:twoCellAnchor>
  <xdr:twoCellAnchor>
    <xdr:from>
      <xdr:col>120</xdr:col>
      <xdr:colOff>28575</xdr:colOff>
      <xdr:row>3</xdr:row>
      <xdr:rowOff>180975</xdr:rowOff>
    </xdr:from>
    <xdr:to>
      <xdr:col>122</xdr:col>
      <xdr:colOff>333375</xdr:colOff>
      <xdr:row>5</xdr:row>
      <xdr:rowOff>28575</xdr:rowOff>
    </xdr:to>
    <xdr:sp>
      <xdr:nvSpPr>
        <xdr:cNvPr id="15" name="Rectangle 47"/>
        <xdr:cNvSpPr>
          <a:spLocks/>
        </xdr:cNvSpPr>
      </xdr:nvSpPr>
      <xdr:spPr>
        <a:xfrm>
          <a:off x="8705850" y="647700"/>
          <a:ext cx="1009650" cy="304800"/>
        </a:xfrm>
        <a:prstGeom prst="rect">
          <a:avLst/>
        </a:prstGeom>
        <a:noFill/>
        <a:ln w="285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180975</xdr:rowOff>
    </xdr:from>
    <xdr:to>
      <xdr:col>10</xdr:col>
      <xdr:colOff>371475</xdr:colOff>
      <xdr:row>6</xdr:row>
      <xdr:rowOff>0</xdr:rowOff>
    </xdr:to>
    <xdr:sp>
      <xdr:nvSpPr>
        <xdr:cNvPr id="16" name="Rectangle 50"/>
        <xdr:cNvSpPr>
          <a:spLocks/>
        </xdr:cNvSpPr>
      </xdr:nvSpPr>
      <xdr:spPr>
        <a:xfrm>
          <a:off x="2800350" y="1104900"/>
          <a:ext cx="1095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為最小單位</a:t>
          </a:r>
        </a:p>
      </xdr:txBody>
    </xdr:sp>
    <xdr:clientData/>
  </xdr:twoCellAnchor>
  <xdr:twoCellAnchor>
    <xdr:from>
      <xdr:col>8</xdr:col>
      <xdr:colOff>47625</xdr:colOff>
      <xdr:row>5</xdr:row>
      <xdr:rowOff>9525</xdr:rowOff>
    </xdr:from>
    <xdr:to>
      <xdr:col>10</xdr:col>
      <xdr:colOff>352425</xdr:colOff>
      <xdr:row>5</xdr:row>
      <xdr:rowOff>228600</xdr:rowOff>
    </xdr:to>
    <xdr:sp>
      <xdr:nvSpPr>
        <xdr:cNvPr id="17" name="Rectangle 51"/>
        <xdr:cNvSpPr>
          <a:spLocks/>
        </xdr:cNvSpPr>
      </xdr:nvSpPr>
      <xdr:spPr>
        <a:xfrm>
          <a:off x="2790825" y="933450"/>
          <a:ext cx="1085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分段年資統計</a:t>
          </a:r>
        </a:p>
      </xdr:txBody>
    </xdr:sp>
    <xdr:clientData/>
  </xdr:twoCellAnchor>
  <xdr:twoCellAnchor>
    <xdr:from>
      <xdr:col>79</xdr:col>
      <xdr:colOff>0</xdr:colOff>
      <xdr:row>5</xdr:row>
      <xdr:rowOff>266700</xdr:rowOff>
    </xdr:from>
    <xdr:to>
      <xdr:col>79</xdr:col>
      <xdr:colOff>0</xdr:colOff>
      <xdr:row>6</xdr:row>
      <xdr:rowOff>85725</xdr:rowOff>
    </xdr:to>
    <xdr:sp>
      <xdr:nvSpPr>
        <xdr:cNvPr id="18" name="Rectangle 44"/>
        <xdr:cNvSpPr>
          <a:spLocks/>
        </xdr:cNvSpPr>
      </xdr:nvSpPr>
      <xdr:spPr>
        <a:xfrm>
          <a:off x="7858125" y="11906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為最小位，同一月份不重複計算</a:t>
          </a:r>
        </a:p>
      </xdr:txBody>
    </xdr:sp>
    <xdr:clientData/>
  </xdr:twoCellAnchor>
  <xdr:twoCellAnchor>
    <xdr:from>
      <xdr:col>79</xdr:col>
      <xdr:colOff>0</xdr:colOff>
      <xdr:row>5</xdr:row>
      <xdr:rowOff>76200</xdr:rowOff>
    </xdr:from>
    <xdr:to>
      <xdr:col>79</xdr:col>
      <xdr:colOff>0</xdr:colOff>
      <xdr:row>5</xdr:row>
      <xdr:rowOff>266700</xdr:rowOff>
    </xdr:to>
    <xdr:sp>
      <xdr:nvSpPr>
        <xdr:cNvPr id="19" name="Rectangle 45"/>
        <xdr:cNvSpPr>
          <a:spLocks/>
        </xdr:cNvSpPr>
      </xdr:nvSpPr>
      <xdr:spPr>
        <a:xfrm>
          <a:off x="7858125" y="10001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休假年資統計</a:t>
          </a:r>
        </a:p>
      </xdr:txBody>
    </xdr:sp>
    <xdr:clientData/>
  </xdr:twoCellAnchor>
  <xdr:twoCellAnchor>
    <xdr:from>
      <xdr:col>118</xdr:col>
      <xdr:colOff>9525</xdr:colOff>
      <xdr:row>5</xdr:row>
      <xdr:rowOff>95250</xdr:rowOff>
    </xdr:from>
    <xdr:to>
      <xdr:col>122</xdr:col>
      <xdr:colOff>342900</xdr:colOff>
      <xdr:row>6</xdr:row>
      <xdr:rowOff>123825</xdr:rowOff>
    </xdr:to>
    <xdr:sp>
      <xdr:nvSpPr>
        <xdr:cNvPr id="20" name="Rectangle 85"/>
        <xdr:cNvSpPr>
          <a:spLocks/>
        </xdr:cNvSpPr>
      </xdr:nvSpPr>
      <xdr:spPr>
        <a:xfrm>
          <a:off x="7981950" y="1019175"/>
          <a:ext cx="1743075" cy="295275"/>
        </a:xfrm>
        <a:prstGeom prst="rect">
          <a:avLst/>
        </a:prstGeom>
        <a:solidFill>
          <a:srgbClr val="FF0000"/>
        </a:solidFill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◆</a:t>
          </a:r>
          <a:r>
            <a:rPr lang="en-US" cap="none" sz="11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總年資分析</a:t>
          </a:r>
          <a:r>
            <a:rPr lang="en-US" cap="none" sz="11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◆</a:t>
          </a:r>
        </a:p>
      </xdr:txBody>
    </xdr:sp>
    <xdr:clientData/>
  </xdr:twoCellAnchor>
  <xdr:twoCellAnchor>
    <xdr:from>
      <xdr:col>8</xdr:col>
      <xdr:colOff>19050</xdr:colOff>
      <xdr:row>5</xdr:row>
      <xdr:rowOff>28575</xdr:rowOff>
    </xdr:from>
    <xdr:to>
      <xdr:col>10</xdr:col>
      <xdr:colOff>371475</xdr:colOff>
      <xdr:row>7</xdr:row>
      <xdr:rowOff>9525</xdr:rowOff>
    </xdr:to>
    <xdr:sp>
      <xdr:nvSpPr>
        <xdr:cNvPr id="21" name="AutoShape 28"/>
        <xdr:cNvSpPr>
          <a:spLocks/>
        </xdr:cNvSpPr>
      </xdr:nvSpPr>
      <xdr:spPr>
        <a:xfrm>
          <a:off x="2762250" y="952500"/>
          <a:ext cx="1133475" cy="457200"/>
        </a:xfrm>
        <a:prstGeom prst="downArrowCallout">
          <a:avLst>
            <a:gd name="adj1" fmla="val 23078"/>
            <a:gd name="adj2" fmla="val -31513"/>
            <a:gd name="adj3" fmla="val 37180"/>
            <a:gd name="adj4" fmla="val -6300"/>
          </a:avLst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28575</xdr:rowOff>
    </xdr:from>
    <xdr:to>
      <xdr:col>10</xdr:col>
      <xdr:colOff>371475</xdr:colOff>
      <xdr:row>6</xdr:row>
      <xdr:rowOff>142875</xdr:rowOff>
    </xdr:to>
    <xdr:sp>
      <xdr:nvSpPr>
        <xdr:cNvPr id="22" name="Rectangle 52"/>
        <xdr:cNvSpPr>
          <a:spLocks/>
        </xdr:cNvSpPr>
      </xdr:nvSpPr>
      <xdr:spPr>
        <a:xfrm>
          <a:off x="2800350" y="952500"/>
          <a:ext cx="109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為最小單位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忽略年資連續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)</a:t>
          </a:r>
        </a:p>
      </xdr:txBody>
    </xdr:sp>
    <xdr:clientData/>
  </xdr:twoCellAnchor>
  <xdr:twoCellAnchor>
    <xdr:from>
      <xdr:col>8</xdr:col>
      <xdr:colOff>38100</xdr:colOff>
      <xdr:row>4</xdr:row>
      <xdr:rowOff>0</xdr:rowOff>
    </xdr:from>
    <xdr:to>
      <xdr:col>8</xdr:col>
      <xdr:colOff>38100</xdr:colOff>
      <xdr:row>4</xdr:row>
      <xdr:rowOff>200025</xdr:rowOff>
    </xdr:to>
    <xdr:sp>
      <xdr:nvSpPr>
        <xdr:cNvPr id="23" name="Rectangle 32"/>
        <xdr:cNvSpPr>
          <a:spLocks/>
        </xdr:cNvSpPr>
      </xdr:nvSpPr>
      <xdr:spPr>
        <a:xfrm>
          <a:off x="27813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分段年資統計</a:t>
          </a:r>
        </a:p>
      </xdr:txBody>
    </xdr:sp>
    <xdr:clientData/>
  </xdr:twoCellAnchor>
  <xdr:twoCellAnchor>
    <xdr:from>
      <xdr:col>11</xdr:col>
      <xdr:colOff>47625</xdr:colOff>
      <xdr:row>5</xdr:row>
      <xdr:rowOff>19050</xdr:rowOff>
    </xdr:from>
    <xdr:to>
      <xdr:col>13</xdr:col>
      <xdr:colOff>361950</xdr:colOff>
      <xdr:row>6</xdr:row>
      <xdr:rowOff>76200</xdr:rowOff>
    </xdr:to>
    <xdr:sp>
      <xdr:nvSpPr>
        <xdr:cNvPr id="24" name="Rectangle 52"/>
        <xdr:cNvSpPr>
          <a:spLocks/>
        </xdr:cNvSpPr>
      </xdr:nvSpPr>
      <xdr:spPr>
        <a:xfrm>
          <a:off x="3962400" y="942975"/>
          <a:ext cx="1095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為最小單位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辨別年資連續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)</a:t>
          </a:r>
        </a:p>
      </xdr:txBody>
    </xdr:sp>
    <xdr:clientData/>
  </xdr:twoCellAnchor>
  <xdr:twoCellAnchor>
    <xdr:from>
      <xdr:col>8</xdr:col>
      <xdr:colOff>66675</xdr:colOff>
      <xdr:row>3</xdr:row>
      <xdr:rowOff>123825</xdr:rowOff>
    </xdr:from>
    <xdr:to>
      <xdr:col>10</xdr:col>
      <xdr:colOff>361950</xdr:colOff>
      <xdr:row>4</xdr:row>
      <xdr:rowOff>190500</xdr:rowOff>
    </xdr:to>
    <xdr:sp>
      <xdr:nvSpPr>
        <xdr:cNvPr id="25" name="Rectangle 85"/>
        <xdr:cNvSpPr>
          <a:spLocks/>
        </xdr:cNvSpPr>
      </xdr:nvSpPr>
      <xdr:spPr>
        <a:xfrm>
          <a:off x="2809875" y="590550"/>
          <a:ext cx="1076325" cy="285750"/>
        </a:xfrm>
        <a:prstGeom prst="rect">
          <a:avLst/>
        </a:prstGeom>
        <a:solidFill>
          <a:srgbClr val="3366FF"/>
        </a:solidFill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分段年資統計</a:t>
          </a:r>
        </a:p>
      </xdr:txBody>
    </xdr:sp>
    <xdr:clientData/>
  </xdr:twoCellAnchor>
  <xdr:twoCellAnchor>
    <xdr:from>
      <xdr:col>11</xdr:col>
      <xdr:colOff>47625</xdr:colOff>
      <xdr:row>3</xdr:row>
      <xdr:rowOff>123825</xdr:rowOff>
    </xdr:from>
    <xdr:to>
      <xdr:col>13</xdr:col>
      <xdr:colOff>342900</xdr:colOff>
      <xdr:row>4</xdr:row>
      <xdr:rowOff>190500</xdr:rowOff>
    </xdr:to>
    <xdr:sp>
      <xdr:nvSpPr>
        <xdr:cNvPr id="26" name="Rectangle 85"/>
        <xdr:cNvSpPr>
          <a:spLocks/>
        </xdr:cNvSpPr>
      </xdr:nvSpPr>
      <xdr:spPr>
        <a:xfrm>
          <a:off x="3962400" y="590550"/>
          <a:ext cx="1076325" cy="285750"/>
        </a:xfrm>
        <a:prstGeom prst="rect">
          <a:avLst/>
        </a:prstGeom>
        <a:solidFill>
          <a:srgbClr val="33CCCC"/>
        </a:solidFill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十足年資統計</a:t>
          </a:r>
        </a:p>
      </xdr:txBody>
    </xdr:sp>
    <xdr:clientData/>
  </xdr:twoCellAnchor>
  <xdr:twoCellAnchor>
    <xdr:from>
      <xdr:col>14</xdr:col>
      <xdr:colOff>28575</xdr:colOff>
      <xdr:row>5</xdr:row>
      <xdr:rowOff>19050</xdr:rowOff>
    </xdr:from>
    <xdr:to>
      <xdr:col>16</xdr:col>
      <xdr:colOff>1962150</xdr:colOff>
      <xdr:row>7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114925" y="942975"/>
          <a:ext cx="2714625" cy="457200"/>
        </a:xfrm>
        <a:prstGeom prst="downArrowCallout">
          <a:avLst>
            <a:gd name="adj1" fmla="val 23078"/>
            <a:gd name="adj2" fmla="val -14560"/>
            <a:gd name="adj3" fmla="val 34782"/>
            <a:gd name="adj4" fmla="val -2282"/>
          </a:avLst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1343025</xdr:colOff>
      <xdr:row>3</xdr:row>
      <xdr:rowOff>76200</xdr:rowOff>
    </xdr:from>
    <xdr:to>
      <xdr:col>118</xdr:col>
      <xdr:colOff>95250</xdr:colOff>
      <xdr:row>5</xdr:row>
      <xdr:rowOff>0</xdr:rowOff>
    </xdr:to>
    <xdr:sp>
      <xdr:nvSpPr>
        <xdr:cNvPr id="28" name="AutoShape 55"/>
        <xdr:cNvSpPr>
          <a:spLocks/>
        </xdr:cNvSpPr>
      </xdr:nvSpPr>
      <xdr:spPr>
        <a:xfrm rot="20848271">
          <a:off x="7210425" y="542925"/>
          <a:ext cx="857250" cy="381000"/>
        </a:xfrm>
        <a:prstGeom prst="curvedDownArrow">
          <a:avLst/>
        </a:prstGeom>
        <a:gradFill rotWithShape="1">
          <a:gsLst>
            <a:gs pos="0">
              <a:srgbClr val="FF6600"/>
            </a:gs>
            <a:gs pos="100000">
              <a:srgbClr val="FFFF00"/>
            </a:gs>
          </a:gsLst>
          <a:lin ang="540000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28575</xdr:rowOff>
    </xdr:from>
    <xdr:to>
      <xdr:col>16</xdr:col>
      <xdr:colOff>1857375</xdr:colOff>
      <xdr:row>6</xdr:row>
      <xdr:rowOff>85725</xdr:rowOff>
    </xdr:to>
    <xdr:sp>
      <xdr:nvSpPr>
        <xdr:cNvPr id="29" name="Rectangle 52"/>
        <xdr:cNvSpPr>
          <a:spLocks/>
        </xdr:cNvSpPr>
      </xdr:nvSpPr>
      <xdr:spPr>
        <a:xfrm>
          <a:off x="5200650" y="952500"/>
          <a:ext cx="2524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以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"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為最小單位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9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（同一月份不重複統計）</a:t>
          </a:r>
        </a:p>
      </xdr:txBody>
    </xdr:sp>
    <xdr:clientData/>
  </xdr:twoCellAnchor>
  <xdr:twoCellAnchor>
    <xdr:from>
      <xdr:col>16</xdr:col>
      <xdr:colOff>28575</xdr:colOff>
      <xdr:row>3</xdr:row>
      <xdr:rowOff>123825</xdr:rowOff>
    </xdr:from>
    <xdr:to>
      <xdr:col>16</xdr:col>
      <xdr:colOff>1104900</xdr:colOff>
      <xdr:row>4</xdr:row>
      <xdr:rowOff>190500</xdr:rowOff>
    </xdr:to>
    <xdr:sp>
      <xdr:nvSpPr>
        <xdr:cNvPr id="30" name="Rectangle 85"/>
        <xdr:cNvSpPr>
          <a:spLocks/>
        </xdr:cNvSpPr>
      </xdr:nvSpPr>
      <xdr:spPr>
        <a:xfrm>
          <a:off x="5895975" y="590550"/>
          <a:ext cx="1076325" cy="285750"/>
        </a:xfrm>
        <a:prstGeom prst="rect">
          <a:avLst/>
        </a:prstGeom>
        <a:solidFill>
          <a:srgbClr val="FF99CC"/>
        </a:solidFill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休假年資統計</a:t>
          </a:r>
        </a:p>
      </xdr:txBody>
    </xdr:sp>
    <xdr:clientData/>
  </xdr:twoCellAnchor>
  <xdr:twoCellAnchor>
    <xdr:from>
      <xdr:col>124</xdr:col>
      <xdr:colOff>0</xdr:colOff>
      <xdr:row>0</xdr:row>
      <xdr:rowOff>85725</xdr:rowOff>
    </xdr:from>
    <xdr:to>
      <xdr:col>127</xdr:col>
      <xdr:colOff>47625</xdr:colOff>
      <xdr:row>6</xdr:row>
      <xdr:rowOff>28575</xdr:rowOff>
    </xdr:to>
    <xdr:sp>
      <xdr:nvSpPr>
        <xdr:cNvPr id="31" name="矩形 35"/>
        <xdr:cNvSpPr>
          <a:spLocks/>
        </xdr:cNvSpPr>
      </xdr:nvSpPr>
      <xdr:spPr>
        <a:xfrm>
          <a:off x="10086975" y="85725"/>
          <a:ext cx="1104900" cy="1133475"/>
        </a:xfrm>
        <a:prstGeom prst="rect">
          <a:avLst/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本版修正說明：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修正教育人員新制年資試算時，偶而會發生亂碼之情形。</a:t>
          </a:r>
        </a:p>
      </xdr:txBody>
    </xdr:sp>
    <xdr:clientData fPrintsWithSheet="0"/>
  </xdr:twoCellAnchor>
  <xdr:twoCellAnchor editAs="oneCell">
    <xdr:from>
      <xdr:col>124</xdr:col>
      <xdr:colOff>228600</xdr:colOff>
      <xdr:row>6</xdr:row>
      <xdr:rowOff>95250</xdr:rowOff>
    </xdr:from>
    <xdr:to>
      <xdr:col>126</xdr:col>
      <xdr:colOff>238125</xdr:colOff>
      <xdr:row>9</xdr:row>
      <xdr:rowOff>19050</xdr:rowOff>
    </xdr:to>
    <xdr:pic>
      <xdr:nvPicPr>
        <xdr:cNvPr id="32" name="圖片 3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285875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0"/>
    <pageSetUpPr fitToPage="1"/>
  </sheetPr>
  <dimension ref="A1:IV48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3.625" style="4" customWidth="1"/>
    <col min="2" max="8" width="4.625" style="1" customWidth="1"/>
    <col min="9" max="16" width="5.125" style="1" customWidth="1"/>
    <col min="17" max="17" width="26.125" style="13" customWidth="1"/>
    <col min="18" max="20" width="8.875" style="13" hidden="1" customWidth="1"/>
    <col min="21" max="26" width="5.125" style="13" hidden="1" customWidth="1"/>
    <col min="27" max="28" width="3.875" style="13" hidden="1" customWidth="1"/>
    <col min="29" max="29" width="5.875" style="13" hidden="1" customWidth="1"/>
    <col min="30" max="33" width="7.75390625" style="13" hidden="1" customWidth="1"/>
    <col min="34" max="34" width="7.75390625" style="14" hidden="1" customWidth="1"/>
    <col min="35" max="37" width="5.125" style="1" hidden="1" customWidth="1"/>
    <col min="38" max="40" width="8.875" style="13" hidden="1" customWidth="1"/>
    <col min="41" max="46" width="5.125" style="13" hidden="1" customWidth="1"/>
    <col min="47" max="49" width="7.75390625" style="13" hidden="1" customWidth="1"/>
    <col min="50" max="50" width="3.125" style="13" hidden="1" customWidth="1"/>
    <col min="51" max="51" width="7.75390625" style="14" hidden="1" customWidth="1"/>
    <col min="52" max="54" width="5.125" style="1" hidden="1" customWidth="1"/>
    <col min="55" max="57" width="8.875" style="13" hidden="1" customWidth="1"/>
    <col min="58" max="63" width="5.125" style="13" hidden="1" customWidth="1"/>
    <col min="64" max="66" width="7.75390625" style="13" hidden="1" customWidth="1"/>
    <col min="67" max="67" width="2.75390625" style="13" hidden="1" customWidth="1"/>
    <col min="68" max="68" width="7.75390625" style="14" hidden="1" customWidth="1"/>
    <col min="69" max="71" width="5.125" style="1" hidden="1" customWidth="1"/>
    <col min="72" max="74" width="8.875" style="13" hidden="1" customWidth="1"/>
    <col min="75" max="80" width="5.125" style="13" hidden="1" customWidth="1"/>
    <col min="81" max="83" width="7.75390625" style="13" hidden="1" customWidth="1"/>
    <col min="84" max="84" width="3.125" style="13" hidden="1" customWidth="1"/>
    <col min="85" max="85" width="7.75390625" style="14" hidden="1" customWidth="1"/>
    <col min="86" max="88" width="5.125" style="1" hidden="1" customWidth="1"/>
    <col min="89" max="91" width="8.875" style="13" hidden="1" customWidth="1"/>
    <col min="92" max="97" width="5.125" style="13" hidden="1" customWidth="1"/>
    <col min="98" max="100" width="7.75390625" style="13" hidden="1" customWidth="1"/>
    <col min="101" max="101" width="3.125" style="13" hidden="1" customWidth="1"/>
    <col min="102" max="102" width="7.75390625" style="14" hidden="1" customWidth="1"/>
    <col min="103" max="105" width="5.125" style="1" hidden="1" customWidth="1"/>
    <col min="106" max="108" width="8.875" style="13" hidden="1" customWidth="1"/>
    <col min="109" max="114" width="5.125" style="13" hidden="1" customWidth="1"/>
    <col min="115" max="117" width="7.75390625" style="13" hidden="1" customWidth="1"/>
    <col min="118" max="118" width="1.4921875" style="13" customWidth="1"/>
    <col min="119" max="125" width="4.625" style="13" customWidth="1"/>
    <col min="126" max="127" width="4.625" style="1" customWidth="1"/>
    <col min="128" max="128" width="4.125" style="1" customWidth="1"/>
    <col min="129" max="136" width="9.00390625" style="1" customWidth="1"/>
    <col min="137" max="144" width="9.00390625" style="126" customWidth="1"/>
    <col min="145" max="16384" width="9.00390625" style="1" customWidth="1"/>
  </cols>
  <sheetData>
    <row r="1" spans="1:144" ht="30.75" customHeight="1">
      <c r="A1" s="6"/>
      <c r="B1" s="151" t="s">
        <v>44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24"/>
      <c r="DZ1" s="15"/>
      <c r="EA1" s="15"/>
      <c r="EB1" s="15"/>
      <c r="EC1" s="15"/>
      <c r="ED1" s="15"/>
      <c r="EE1" s="15"/>
      <c r="EF1" s="15"/>
      <c r="EG1" s="125"/>
      <c r="EH1" s="125"/>
      <c r="EI1" s="125"/>
      <c r="EJ1" s="125"/>
      <c r="EK1" s="125"/>
      <c r="EL1" s="125"/>
      <c r="EM1" s="125"/>
      <c r="EN1" s="125"/>
    </row>
    <row r="2" spans="1:256" s="129" customFormat="1" ht="3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0"/>
      <c r="DZ2" s="131"/>
      <c r="EA2" s="131"/>
      <c r="EB2" s="131"/>
      <c r="EC2" s="131"/>
      <c r="ED2" s="131"/>
      <c r="EE2" s="131"/>
      <c r="EF2" s="131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8"/>
      <c r="IU2" s="128"/>
      <c r="IV2" s="128"/>
    </row>
    <row r="3" spans="1:136" ht="2.2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7"/>
      <c r="AI3" s="135"/>
      <c r="AJ3" s="135"/>
      <c r="AK3" s="135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7"/>
      <c r="AZ3" s="135"/>
      <c r="BA3" s="135"/>
      <c r="BB3" s="135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135"/>
      <c r="BR3" s="135"/>
      <c r="BS3" s="135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7"/>
      <c r="CH3" s="135"/>
      <c r="CI3" s="135"/>
      <c r="CJ3" s="135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7"/>
      <c r="CY3" s="135"/>
      <c r="CZ3" s="135"/>
      <c r="DA3" s="135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53"/>
      <c r="DV3" s="154"/>
      <c r="DW3" s="154"/>
      <c r="DX3" s="154"/>
      <c r="DY3" s="153"/>
      <c r="DZ3" s="154"/>
      <c r="EA3" s="154"/>
      <c r="EB3" s="154"/>
      <c r="EC3" s="153"/>
      <c r="ED3" s="154"/>
      <c r="EE3" s="154"/>
      <c r="EF3" s="154"/>
    </row>
    <row r="4" spans="1:136" ht="17.25" customHeight="1" thickBot="1">
      <c r="A4" s="6"/>
      <c r="B4" s="6"/>
      <c r="C4" s="6"/>
      <c r="D4" s="6"/>
      <c r="E4" s="6"/>
      <c r="F4" s="6"/>
      <c r="G4" s="6"/>
      <c r="H4" s="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16"/>
      <c r="AF4" s="16"/>
      <c r="AG4" s="16"/>
      <c r="AH4" s="17"/>
      <c r="AI4" s="165"/>
      <c r="AJ4" s="165"/>
      <c r="AK4" s="16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6"/>
      <c r="AX4" s="16"/>
      <c r="AY4" s="17"/>
      <c r="AZ4" s="165"/>
      <c r="BA4" s="165"/>
      <c r="BB4" s="165"/>
      <c r="BC4" s="15"/>
      <c r="BD4" s="15"/>
      <c r="BE4" s="15"/>
      <c r="BF4" s="15"/>
      <c r="BG4" s="15"/>
      <c r="BH4" s="15"/>
      <c r="BI4" s="15"/>
      <c r="BJ4" s="15"/>
      <c r="BK4" s="15"/>
      <c r="BL4" s="16"/>
      <c r="BM4" s="16"/>
      <c r="BN4" s="16"/>
      <c r="BO4" s="16"/>
      <c r="BP4" s="17"/>
      <c r="BQ4" s="165"/>
      <c r="BR4" s="165"/>
      <c r="BS4" s="165"/>
      <c r="BT4" s="15"/>
      <c r="BU4" s="15"/>
      <c r="BV4" s="15"/>
      <c r="BW4" s="15"/>
      <c r="BX4" s="15"/>
      <c r="BY4" s="15"/>
      <c r="BZ4" s="15"/>
      <c r="CA4" s="15"/>
      <c r="CB4" s="15"/>
      <c r="CC4" s="16"/>
      <c r="CD4" s="16"/>
      <c r="CE4" s="16"/>
      <c r="CF4" s="16"/>
      <c r="CG4" s="17"/>
      <c r="CH4" s="165"/>
      <c r="CI4" s="165"/>
      <c r="CJ4" s="165"/>
      <c r="CK4" s="15"/>
      <c r="CL4" s="15"/>
      <c r="CM4" s="15"/>
      <c r="CN4" s="15"/>
      <c r="CO4" s="15"/>
      <c r="CP4" s="15"/>
      <c r="CQ4" s="15"/>
      <c r="CR4" s="15"/>
      <c r="CS4" s="15"/>
      <c r="CT4" s="16"/>
      <c r="CU4" s="16"/>
      <c r="CV4" s="16"/>
      <c r="CW4" s="16"/>
      <c r="CX4" s="17"/>
      <c r="CY4" s="165"/>
      <c r="CZ4" s="165"/>
      <c r="DA4" s="165"/>
      <c r="DB4" s="15"/>
      <c r="DC4" s="15"/>
      <c r="DD4" s="15"/>
      <c r="DE4" s="15"/>
      <c r="DF4" s="15"/>
      <c r="DG4" s="15"/>
      <c r="DH4" s="15"/>
      <c r="DI4" s="15"/>
      <c r="DJ4" s="15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8.75" customHeight="1" thickBot="1" thickTop="1">
      <c r="A5" s="3"/>
      <c r="B5" s="110"/>
      <c r="C5" s="236" t="s">
        <v>35</v>
      </c>
      <c r="D5" s="237"/>
      <c r="E5" s="237"/>
      <c r="F5" s="237"/>
      <c r="G5" s="237"/>
      <c r="H5" s="23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6"/>
      <c r="AE5" s="16"/>
      <c r="AF5" s="16"/>
      <c r="AG5" s="16"/>
      <c r="AH5" s="166" t="s">
        <v>17</v>
      </c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"/>
      <c r="AY5" s="166" t="s">
        <v>18</v>
      </c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"/>
      <c r="BP5" s="166" t="s">
        <v>19</v>
      </c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"/>
      <c r="CG5" s="166" t="s">
        <v>32</v>
      </c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"/>
      <c r="CX5" s="166" t="s">
        <v>33</v>
      </c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"/>
      <c r="DO5" s="181" t="s">
        <v>20</v>
      </c>
      <c r="DP5" s="182"/>
      <c r="DQ5" s="183" t="s">
        <v>12</v>
      </c>
      <c r="DR5" s="184"/>
      <c r="DS5" s="185"/>
      <c r="DT5" s="16"/>
      <c r="DU5" s="16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21" customHeight="1" thickTop="1">
      <c r="A6" s="2"/>
      <c r="B6" s="168" t="s">
        <v>8</v>
      </c>
      <c r="C6" s="174" t="s">
        <v>34</v>
      </c>
      <c r="D6" s="175"/>
      <c r="E6" s="175"/>
      <c r="F6" s="175"/>
      <c r="G6" s="175"/>
      <c r="H6" s="176"/>
      <c r="I6" s="180"/>
      <c r="J6" s="186"/>
      <c r="K6" s="186"/>
      <c r="L6" s="179"/>
      <c r="M6" s="186"/>
      <c r="N6" s="186"/>
      <c r="O6" s="111"/>
      <c r="P6" s="119"/>
      <c r="Q6" s="9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55" t="s">
        <v>9</v>
      </c>
      <c r="AE6" s="155" t="s">
        <v>10</v>
      </c>
      <c r="AF6" s="155" t="s">
        <v>11</v>
      </c>
      <c r="AG6" s="19"/>
      <c r="AH6" s="20"/>
      <c r="AI6" s="179"/>
      <c r="AJ6" s="180"/>
      <c r="AK6" s="180"/>
      <c r="AL6" s="7"/>
      <c r="AM6" s="7"/>
      <c r="AN6" s="7"/>
      <c r="AO6" s="7"/>
      <c r="AP6" s="7"/>
      <c r="AQ6" s="7"/>
      <c r="AR6" s="7"/>
      <c r="AS6" s="7"/>
      <c r="AT6" s="7"/>
      <c r="AU6" s="155" t="s">
        <v>9</v>
      </c>
      <c r="AV6" s="155" t="s">
        <v>10</v>
      </c>
      <c r="AW6" s="155" t="s">
        <v>11</v>
      </c>
      <c r="AX6" s="19"/>
      <c r="AY6" s="20"/>
      <c r="AZ6" s="179"/>
      <c r="BA6" s="180"/>
      <c r="BB6" s="180"/>
      <c r="BC6" s="7"/>
      <c r="BD6" s="7"/>
      <c r="BE6" s="7"/>
      <c r="BF6" s="7"/>
      <c r="BG6" s="7"/>
      <c r="BH6" s="7"/>
      <c r="BI6" s="7"/>
      <c r="BJ6" s="7"/>
      <c r="BK6" s="7"/>
      <c r="BL6" s="155" t="s">
        <v>9</v>
      </c>
      <c r="BM6" s="155" t="s">
        <v>10</v>
      </c>
      <c r="BN6" s="155" t="s">
        <v>11</v>
      </c>
      <c r="BO6" s="19"/>
      <c r="BP6" s="20"/>
      <c r="BQ6" s="179"/>
      <c r="BR6" s="180"/>
      <c r="BS6" s="180"/>
      <c r="BT6" s="7"/>
      <c r="BU6" s="7"/>
      <c r="BV6" s="7"/>
      <c r="BW6" s="7"/>
      <c r="BX6" s="7"/>
      <c r="BY6" s="7"/>
      <c r="BZ6" s="7"/>
      <c r="CA6" s="7"/>
      <c r="CB6" s="7"/>
      <c r="CC6" s="155" t="s">
        <v>9</v>
      </c>
      <c r="CD6" s="155" t="s">
        <v>10</v>
      </c>
      <c r="CE6" s="155" t="s">
        <v>11</v>
      </c>
      <c r="CF6" s="19"/>
      <c r="CG6" s="20"/>
      <c r="CH6" s="179"/>
      <c r="CI6" s="180"/>
      <c r="CJ6" s="180"/>
      <c r="CK6" s="7"/>
      <c r="CL6" s="7"/>
      <c r="CM6" s="7"/>
      <c r="CN6" s="7"/>
      <c r="CO6" s="7"/>
      <c r="CP6" s="7"/>
      <c r="CQ6" s="7"/>
      <c r="CR6" s="7"/>
      <c r="CS6" s="7"/>
      <c r="CT6" s="155" t="s">
        <v>9</v>
      </c>
      <c r="CU6" s="155" t="s">
        <v>10</v>
      </c>
      <c r="CV6" s="155" t="s">
        <v>11</v>
      </c>
      <c r="CW6" s="19"/>
      <c r="CX6" s="20"/>
      <c r="CY6" s="179"/>
      <c r="CZ6" s="180"/>
      <c r="DA6" s="180"/>
      <c r="DB6" s="7"/>
      <c r="DC6" s="7"/>
      <c r="DD6" s="7"/>
      <c r="DE6" s="7"/>
      <c r="DF6" s="7"/>
      <c r="DG6" s="7"/>
      <c r="DH6" s="7"/>
      <c r="DI6" s="7"/>
      <c r="DJ6" s="7"/>
      <c r="DK6" s="155" t="s">
        <v>9</v>
      </c>
      <c r="DL6" s="155" t="s">
        <v>10</v>
      </c>
      <c r="DM6" s="155" t="s">
        <v>11</v>
      </c>
      <c r="DN6" s="21"/>
      <c r="DO6" s="22">
        <f>IF(DQ5="公務人員",DATE(1911+84,7,1),DATE(1911+85,2,1))</f>
        <v>34881</v>
      </c>
      <c r="DP6" s="23"/>
      <c r="DQ6" s="23"/>
      <c r="DR6" s="23"/>
      <c r="DS6" s="23"/>
      <c r="DT6" s="23"/>
      <c r="DU6" s="21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6.5" customHeight="1" thickBot="1">
      <c r="A7" s="2"/>
      <c r="B7" s="169"/>
      <c r="C7" s="171" t="s">
        <v>5</v>
      </c>
      <c r="D7" s="172"/>
      <c r="E7" s="173"/>
      <c r="F7" s="177" t="s">
        <v>4</v>
      </c>
      <c r="G7" s="172"/>
      <c r="H7" s="178"/>
      <c r="I7" s="231"/>
      <c r="J7" s="232"/>
      <c r="K7" s="233"/>
      <c r="L7" s="157"/>
      <c r="M7" s="238"/>
      <c r="N7" s="239"/>
      <c r="O7" s="120"/>
      <c r="P7" s="122"/>
      <c r="Q7" s="121"/>
      <c r="R7" s="8" t="s">
        <v>13</v>
      </c>
      <c r="S7" s="8"/>
      <c r="T7" s="8" t="s">
        <v>14</v>
      </c>
      <c r="U7" s="160" t="s">
        <v>30</v>
      </c>
      <c r="V7" s="160"/>
      <c r="W7" s="160"/>
      <c r="X7" s="160"/>
      <c r="Y7" s="160"/>
      <c r="Z7" s="161"/>
      <c r="AA7" s="192" t="s">
        <v>15</v>
      </c>
      <c r="AB7" s="193"/>
      <c r="AC7" s="194"/>
      <c r="AD7" s="155"/>
      <c r="AE7" s="155"/>
      <c r="AF7" s="155"/>
      <c r="AG7" s="19"/>
      <c r="AH7" s="20"/>
      <c r="AI7" s="157"/>
      <c r="AJ7" s="158"/>
      <c r="AK7" s="159"/>
      <c r="AL7" s="8" t="s">
        <v>13</v>
      </c>
      <c r="AM7" s="8"/>
      <c r="AN7" s="8" t="s">
        <v>14</v>
      </c>
      <c r="AO7" s="160" t="s">
        <v>30</v>
      </c>
      <c r="AP7" s="160"/>
      <c r="AQ7" s="160"/>
      <c r="AR7" s="160"/>
      <c r="AS7" s="160"/>
      <c r="AT7" s="161"/>
      <c r="AU7" s="155"/>
      <c r="AV7" s="155"/>
      <c r="AW7" s="155"/>
      <c r="AX7" s="19"/>
      <c r="AY7" s="20"/>
      <c r="AZ7" s="157"/>
      <c r="BA7" s="158"/>
      <c r="BB7" s="159"/>
      <c r="BC7" s="8" t="s">
        <v>13</v>
      </c>
      <c r="BD7" s="8"/>
      <c r="BE7" s="8" t="s">
        <v>14</v>
      </c>
      <c r="BF7" s="160" t="s">
        <v>30</v>
      </c>
      <c r="BG7" s="160"/>
      <c r="BH7" s="160"/>
      <c r="BI7" s="160"/>
      <c r="BJ7" s="160"/>
      <c r="BK7" s="161"/>
      <c r="BL7" s="155"/>
      <c r="BM7" s="155"/>
      <c r="BN7" s="155"/>
      <c r="BO7" s="19"/>
      <c r="BP7" s="20"/>
      <c r="BQ7" s="157"/>
      <c r="BR7" s="158"/>
      <c r="BS7" s="159"/>
      <c r="BT7" s="8" t="s">
        <v>13</v>
      </c>
      <c r="BU7" s="8"/>
      <c r="BV7" s="8" t="s">
        <v>14</v>
      </c>
      <c r="BW7" s="160" t="s">
        <v>30</v>
      </c>
      <c r="BX7" s="160"/>
      <c r="BY7" s="160"/>
      <c r="BZ7" s="160"/>
      <c r="CA7" s="160"/>
      <c r="CB7" s="161"/>
      <c r="CC7" s="155"/>
      <c r="CD7" s="155"/>
      <c r="CE7" s="155"/>
      <c r="CF7" s="19"/>
      <c r="CG7" s="20"/>
      <c r="CH7" s="157"/>
      <c r="CI7" s="158"/>
      <c r="CJ7" s="159"/>
      <c r="CK7" s="8" t="s">
        <v>13</v>
      </c>
      <c r="CL7" s="8"/>
      <c r="CM7" s="8" t="s">
        <v>14</v>
      </c>
      <c r="CN7" s="160" t="s">
        <v>30</v>
      </c>
      <c r="CO7" s="160"/>
      <c r="CP7" s="160"/>
      <c r="CQ7" s="160"/>
      <c r="CR7" s="160"/>
      <c r="CS7" s="161"/>
      <c r="CT7" s="155"/>
      <c r="CU7" s="155"/>
      <c r="CV7" s="155"/>
      <c r="CW7" s="19"/>
      <c r="CX7" s="20"/>
      <c r="CY7" s="157"/>
      <c r="CZ7" s="158"/>
      <c r="DA7" s="159"/>
      <c r="DB7" s="8" t="s">
        <v>13</v>
      </c>
      <c r="DC7" s="8"/>
      <c r="DD7" s="8" t="s">
        <v>14</v>
      </c>
      <c r="DE7" s="160" t="s">
        <v>30</v>
      </c>
      <c r="DF7" s="160"/>
      <c r="DG7" s="160"/>
      <c r="DH7" s="160"/>
      <c r="DI7" s="160"/>
      <c r="DJ7" s="161"/>
      <c r="DK7" s="155"/>
      <c r="DL7" s="155"/>
      <c r="DM7" s="155"/>
      <c r="DN7" s="21"/>
      <c r="DO7" s="108"/>
      <c r="DP7" s="109"/>
      <c r="DQ7" s="109"/>
      <c r="DR7" s="109"/>
      <c r="DS7" s="109"/>
      <c r="DT7" s="109"/>
      <c r="DU7" s="21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6.5" customHeight="1" thickBot="1" thickTop="1">
      <c r="A8" s="2"/>
      <c r="B8" s="170"/>
      <c r="C8" s="24" t="s">
        <v>0</v>
      </c>
      <c r="D8" s="25" t="s">
        <v>1</v>
      </c>
      <c r="E8" s="26" t="s">
        <v>3</v>
      </c>
      <c r="F8" s="27" t="s">
        <v>0</v>
      </c>
      <c r="G8" s="28" t="s">
        <v>1</v>
      </c>
      <c r="H8" s="89" t="s">
        <v>3</v>
      </c>
      <c r="I8" s="71" t="s">
        <v>0</v>
      </c>
      <c r="J8" s="28" t="s">
        <v>1</v>
      </c>
      <c r="K8" s="29" t="s">
        <v>3</v>
      </c>
      <c r="L8" s="115" t="s">
        <v>37</v>
      </c>
      <c r="M8" s="116" t="s">
        <v>38</v>
      </c>
      <c r="N8" s="117" t="s">
        <v>39</v>
      </c>
      <c r="O8" s="133" t="s">
        <v>37</v>
      </c>
      <c r="P8" s="118" t="s">
        <v>38</v>
      </c>
      <c r="Q8" s="123" t="s">
        <v>36</v>
      </c>
      <c r="R8" s="9"/>
      <c r="S8" s="9"/>
      <c r="T8" s="10">
        <f>DATE(1911,1,1)</f>
        <v>4019</v>
      </c>
      <c r="U8" s="93"/>
      <c r="V8" s="93"/>
      <c r="W8" s="93"/>
      <c r="X8" s="93"/>
      <c r="Y8" s="93"/>
      <c r="Z8" s="93"/>
      <c r="AA8" s="10" t="s">
        <v>0</v>
      </c>
      <c r="AB8" s="10" t="s">
        <v>1</v>
      </c>
      <c r="AC8" s="10" t="s">
        <v>16</v>
      </c>
      <c r="AD8" s="156"/>
      <c r="AE8" s="156"/>
      <c r="AF8" s="156"/>
      <c r="AG8" s="33"/>
      <c r="AH8" s="34"/>
      <c r="AI8" s="30" t="s">
        <v>0</v>
      </c>
      <c r="AJ8" s="31" t="s">
        <v>1</v>
      </c>
      <c r="AK8" s="32" t="s">
        <v>3</v>
      </c>
      <c r="AL8" s="9"/>
      <c r="AM8" s="9"/>
      <c r="AN8" s="10">
        <f>DATE(1911,1,1)</f>
        <v>4019</v>
      </c>
      <c r="AO8" s="93"/>
      <c r="AP8" s="93"/>
      <c r="AQ8" s="93"/>
      <c r="AR8" s="93"/>
      <c r="AS8" s="93"/>
      <c r="AT8" s="93"/>
      <c r="AU8" s="156"/>
      <c r="AV8" s="156"/>
      <c r="AW8" s="156"/>
      <c r="AX8" s="33"/>
      <c r="AY8" s="34"/>
      <c r="AZ8" s="30" t="s">
        <v>0</v>
      </c>
      <c r="BA8" s="31" t="s">
        <v>1</v>
      </c>
      <c r="BB8" s="32" t="s">
        <v>3</v>
      </c>
      <c r="BC8" s="9"/>
      <c r="BD8" s="9"/>
      <c r="BE8" s="10">
        <f>DATE(1911,1,1)</f>
        <v>4019</v>
      </c>
      <c r="BF8" s="93"/>
      <c r="BG8" s="93"/>
      <c r="BH8" s="93"/>
      <c r="BI8" s="93"/>
      <c r="BJ8" s="93"/>
      <c r="BK8" s="93"/>
      <c r="BL8" s="156"/>
      <c r="BM8" s="156"/>
      <c r="BN8" s="156"/>
      <c r="BO8" s="33"/>
      <c r="BP8" s="34"/>
      <c r="BQ8" s="30" t="s">
        <v>21</v>
      </c>
      <c r="BR8" s="31" t="s">
        <v>22</v>
      </c>
      <c r="BS8" s="32" t="s">
        <v>23</v>
      </c>
      <c r="BT8" s="9"/>
      <c r="BU8" s="9"/>
      <c r="BV8" s="10">
        <f>DATE(1911,1,1)</f>
        <v>4019</v>
      </c>
      <c r="BW8" s="93"/>
      <c r="BX8" s="93"/>
      <c r="BY8" s="93"/>
      <c r="BZ8" s="93"/>
      <c r="CA8" s="93"/>
      <c r="CB8" s="93"/>
      <c r="CC8" s="156"/>
      <c r="CD8" s="156"/>
      <c r="CE8" s="156"/>
      <c r="CF8" s="33"/>
      <c r="CG8" s="34"/>
      <c r="CH8" s="30" t="s">
        <v>0</v>
      </c>
      <c r="CI8" s="31" t="s">
        <v>1</v>
      </c>
      <c r="CJ8" s="32" t="s">
        <v>3</v>
      </c>
      <c r="CK8" s="9"/>
      <c r="CL8" s="9"/>
      <c r="CM8" s="10">
        <f>DATE(1911,1,1)</f>
        <v>4019</v>
      </c>
      <c r="CN8" s="93"/>
      <c r="CO8" s="93"/>
      <c r="CP8" s="93"/>
      <c r="CQ8" s="93"/>
      <c r="CR8" s="93"/>
      <c r="CS8" s="93"/>
      <c r="CT8" s="156"/>
      <c r="CU8" s="156"/>
      <c r="CV8" s="156"/>
      <c r="CW8" s="33"/>
      <c r="CX8" s="34"/>
      <c r="CY8" s="30" t="s">
        <v>6</v>
      </c>
      <c r="CZ8" s="31" t="s">
        <v>7</v>
      </c>
      <c r="DA8" s="32" t="s">
        <v>24</v>
      </c>
      <c r="DB8" s="9"/>
      <c r="DC8" s="9"/>
      <c r="DD8" s="10">
        <f>DATE(1911,1,1)</f>
        <v>4019</v>
      </c>
      <c r="DE8" s="93"/>
      <c r="DF8" s="93"/>
      <c r="DG8" s="93"/>
      <c r="DH8" s="93"/>
      <c r="DI8" s="93"/>
      <c r="DJ8" s="93"/>
      <c r="DK8" s="156"/>
      <c r="DL8" s="156"/>
      <c r="DM8" s="156"/>
      <c r="DN8" s="21"/>
      <c r="DO8" s="191" t="s">
        <v>25</v>
      </c>
      <c r="DP8" s="163"/>
      <c r="DQ8" s="163"/>
      <c r="DR8" s="162" t="s">
        <v>41</v>
      </c>
      <c r="DS8" s="163"/>
      <c r="DT8" s="164"/>
      <c r="DU8" s="21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6.5" customHeight="1" thickBot="1" thickTop="1">
      <c r="A9" s="2"/>
      <c r="B9" s="12">
        <v>1</v>
      </c>
      <c r="C9" s="35">
        <v>109</v>
      </c>
      <c r="D9" s="36">
        <v>3</v>
      </c>
      <c r="E9" s="37">
        <v>30</v>
      </c>
      <c r="F9" s="38">
        <v>112</v>
      </c>
      <c r="G9" s="39">
        <v>3</v>
      </c>
      <c r="H9" s="90">
        <v>30</v>
      </c>
      <c r="I9" s="72">
        <f>IF(OR(C9="",C9=" ",C9="　",C9="null"),"",IF(AF9=1,"*",DATEDIF(R9,T9,"Y")))</f>
        <v>3</v>
      </c>
      <c r="J9" s="40">
        <f>IF(OR(C9="",C9=" ",C9="　",C9="null"),"",IF(AF9=1,"*",DATEDIF(R9,T9,"YM")))</f>
        <v>0</v>
      </c>
      <c r="K9" s="41">
        <f>IF(E9&lt;DAY(DATE(F9+1911,G9,)),DATEDIF(R9,T9,"MD"),IF(AND(E9&gt;DAY(DATE(F9+1911,G9,)),H9=1),DAY(DATE(C9+1911,D9+1,))-E9+1,IF(OR(AND(E9&gt;DAY(DATE(F9+1911,G9,)),H9&gt;1,H9&lt;&gt;31,H9&lt;E9),AND(DAY(DATE(C9+1911,D9,E9)+1)=1,D9&lt;&gt;G9,H9&lt;E9)),DAY(DATE(C9+1911,D9+1,))-E9+H9,DATEDIF(R9,T9,"MD"))))</f>
        <v>0</v>
      </c>
      <c r="L9" s="42">
        <f>IF(OR(C9="",C9=" ",C9="　",C9="null"),"",IF(T9=R10,"-",IF(AF9=1,"*",DATEDIF(S9,T9,"Y"))))</f>
        <v>3</v>
      </c>
      <c r="M9" s="43">
        <f>IF(OR(C9="",C9=" ",C9="　",C9="null"),"",IF(T9=R10,"-",IF(AF9=1,"*",DATEDIF(S9,T9,"YM"))))</f>
        <v>0</v>
      </c>
      <c r="N9" s="44">
        <f>IF(T9=R10,"-",IF(W9&lt;DAY(DATE(X9,Y9,)),DATEDIF(S9,T9,"MD"),IF(AND(W9&gt;DAY(DATE(X9,Y9,)),Z9=1),DAY(DATE(U9,V9+1,))-W9+1,IF(OR(AND(W9&gt;DAY(DATE(X9,Y9,)),Z9&gt;1,Z9&lt;&gt;31,Z9&lt;W9),AND(DAY(DATE(U9,V9,W9)+1)=1,V9&lt;&gt;Y9,Z9&lt;W9)),DAY(DATE(U9,V9+1,))-W9+Z9,DATEDIF(S9,T9,"MD")))))</f>
        <v>0</v>
      </c>
      <c r="O9" s="100">
        <f>IF(OR(C9="",C9=" ",C9="　",C9="null"),"",IF(T9=R10,"-",IF(AF9=1,"*",INT(AC9/12))))</f>
        <v>3</v>
      </c>
      <c r="P9" s="101">
        <f>IF(OR(C9="",C9=" ",C9="　",C9="null"),"",IF(T9=R10,"-",IF(AF9=1,"*",MOD(AC9,12))))</f>
        <v>1</v>
      </c>
      <c r="Q9" s="98">
        <f>IF(OR(C9="",C9=" ",C9="　",C9="null"),"",IF(OR(S9="*",T9="*"),"輸入日期不合理",IF(R9&lt;T8,"前後段年資有重疊",IF(R9&gt;T9,"離職日小於到職日",""))))</f>
      </c>
      <c r="R9" s="46">
        <f>IF(OR(D9&gt;12,AND(OR(D9=1,D9=3,D9=5,D9=7,D9=8,D9=10,D9=12),E9&gt;31),AND(OR(D9=4,D9=6,D9=9,D9=11),E9&gt;30),AND(D9=2,MOD(C9,4)=1,E9&gt;29),AND(D9=2,MOD(C9,4)&lt;&gt;1,E9&gt;28)),"*",DATE(C9+1911,D9,E9))</f>
        <v>43920</v>
      </c>
      <c r="S9" s="47">
        <f>IF(AND(R9=T8,R8=T7),S7,IF(R9=T8,R8,R9))</f>
        <v>43920</v>
      </c>
      <c r="T9" s="48">
        <f>IF(OR(G9&gt;12,AND(OR(G9=1,G9=3,G9=5,G9=7,G9=8,G9=10,G9=12),H9&gt;31),AND(OR(G9=4,G9=6,G9=9,G9=11),H9&gt;30),AND(G9=2,MOD(F9,4)=1,H9&gt;29),AND(G9=2,MOD(F9,4)&lt;&gt;1,H9&gt;28)),"*",DATE(F9+1911,G9,H9))</f>
        <v>45015</v>
      </c>
      <c r="U9" s="94">
        <f>YEAR(S9)</f>
        <v>2020</v>
      </c>
      <c r="V9" s="94">
        <f>MONTH(S9)</f>
        <v>3</v>
      </c>
      <c r="W9" s="94">
        <f>DAY(S9)</f>
        <v>30</v>
      </c>
      <c r="X9" s="95">
        <f>YEAR(T9)</f>
        <v>2023</v>
      </c>
      <c r="Y9" s="95">
        <f>MONTH(T9)</f>
        <v>3</v>
      </c>
      <c r="Z9" s="95">
        <f>DAY(T9)</f>
        <v>30</v>
      </c>
      <c r="AA9" s="49">
        <f>IF(AND(G9&gt;1,H9=1),INT((F9*12+(G9-1)-(C9*12+D9-1))/12),IF(AND(G9=1,H9=1),INT(((F9-1)*12+12-(C9*12+D9-1))/12),INT((F9*12+G9-(C9*12+D9-1))/12)))</f>
        <v>3</v>
      </c>
      <c r="AB9" s="49">
        <f>IF(AND(G9&gt;1,H9=1),MOD(F9*12+(G9-1)-(C9*12+D9-1),12),IF(AND(G9=1,H9=1),MOD((F9-1)*12+12-(C9*12+D9-1),12),MOD(F9*12+G9-(C9*12+D9-1),12)))</f>
        <v>1</v>
      </c>
      <c r="AC9" s="50">
        <f>IF(O8="-",IF(AE9=1,AA9*12+AB9-1,AA9*12+AB9)+AC8,IF(AE9=1,AA9*12+AB9-1,AA9*12+AB9))</f>
        <v>37</v>
      </c>
      <c r="AD9" s="51">
        <f aca="true" t="shared" si="0" ref="AD9:AD24">IF(OR(C9="",C9=" ",C9="　",C9="null",H9=1),0,IF(AND(F9=C10,G9=D10,H9&lt;&gt;E10),1,0))</f>
        <v>0</v>
      </c>
      <c r="AE9" s="51">
        <f aca="true" t="shared" si="1" ref="AE9:AE24">IF(OR(C9="",C9=" ",C9="　",C9="null",H9=1),0,IF(AND(F9=C10,G9=D10),1,0))</f>
        <v>0</v>
      </c>
      <c r="AF9" s="51">
        <f>IF(OR(C9="",C9=" ",C9="　",C9="null"),0,IF(OR(C9="",C9=" ",C9="　",C9="null"),0,IF(R9&lt;T8,1,0)))</f>
        <v>0</v>
      </c>
      <c r="AG9" s="51"/>
      <c r="AH9" s="52">
        <f>DO6</f>
        <v>34881</v>
      </c>
      <c r="AI9" s="42">
        <f>IF(AL9="","",IF(AN9=AL10,"-",IF(AW9=1,"*",DATEDIF(AM9,AN9,"Y"))))</f>
      </c>
      <c r="AJ9" s="43">
        <f>IF(AL9="","",IF(AN9=AL10,"-",IF(AW9=1,"*",DATEDIF(AM9,AN9,"YM"))))</f>
      </c>
      <c r="AK9" s="44" t="str">
        <f>IF(OR(AL9="",AN9=AL10),"-",IF(AQ9&lt;DAY(DATE(AR9,AS9,)),DATEDIF(AM9,AN9,"MD"),IF(AND(AQ9&gt;DAY(DATE(AR9,AS9,)),AT9=1),DAY(DATE(AO9,AP9+1,))-AQ9+1,IF(OR(AND(AQ9&gt;DAY(DATE(AR9,AS9,)),AT9&gt;1,AT9&lt;&gt;31,AT9&lt;AQ9),AND(DAY(DATE(AO9,AP9,AQ9)+1)=1,AP9&lt;&gt;AS9,AT9&lt;AQ9)),DAY(DATE(AO9,AP9+1,))-AQ9+AT9,DATEDIF(AM9,AN9,"MD")))))</f>
        <v>-</v>
      </c>
      <c r="AL9" s="46">
        <f>IF(R9&lt;AH9,R9,"")</f>
      </c>
      <c r="AM9" s="47">
        <f>IF(AND(AL9=AN8,AL8=AN7),AM7,IF(AL9=AN8,AL8,AL9))</f>
      </c>
      <c r="AN9" s="48">
        <f>IF(T9&lt;=AH9,T9,AH9)</f>
        <v>34881</v>
      </c>
      <c r="AO9" s="94" t="e">
        <f>YEAR(AM9)</f>
        <v>#VALUE!</v>
      </c>
      <c r="AP9" s="94" t="e">
        <f>MONTH(AM9)</f>
        <v>#VALUE!</v>
      </c>
      <c r="AQ9" s="94" t="e">
        <f>DAY(AM9)</f>
        <v>#VALUE!</v>
      </c>
      <c r="AR9" s="95">
        <f>YEAR(AN9)</f>
        <v>1995</v>
      </c>
      <c r="AS9" s="95">
        <f>MONTH(AN9)</f>
        <v>7</v>
      </c>
      <c r="AT9" s="95">
        <f>DAY(AN9)</f>
        <v>1</v>
      </c>
      <c r="AU9" s="51">
        <f>IF(DAY(AN9)=1,0,IF(AND(YEAR(AN9)=YEAR(AL10),MONTH(AN9)=MONTH(AL10),DAY(AN9)&lt;&gt;DAY(AL10)),1,0))</f>
        <v>0</v>
      </c>
      <c r="AV9" s="51">
        <f>IF(DAY(AN9)=1,0,IF(AND(YEAR(AN9)=YEAR(AL10),MONTH(AN9)=MONTH(AL10)),1,0))</f>
        <v>0</v>
      </c>
      <c r="AW9" s="51">
        <f>IF(ISERR(IF(AU8="","",IF(AL9&lt;AN8,1,0)))=TRUE,0,IF(AU8="","",IF(AL9&lt;AN8,1,0)))</f>
      </c>
      <c r="AX9" s="51"/>
      <c r="AY9" s="52">
        <f>DO6</f>
        <v>34881</v>
      </c>
      <c r="AZ9" s="42">
        <f>IF(BC9="","",IF(BE9=BC10,"-",IF(BN9=1,"*",DATEDIF(BD9,BE9,"Y"))))</f>
        <v>3</v>
      </c>
      <c r="BA9" s="43">
        <f>IF(BC9="","",IF(BE9=BC10,"-",IF(BN9=1,"*",DATEDIF(BD9,BE9,"YM"))))</f>
        <v>0</v>
      </c>
      <c r="BB9" s="44">
        <f>IF(OR(BC9="",BE9=BC10),"-",IF(BH9&lt;DAY(DATE(BI9,BJ9,)),DATEDIF(BD9,BE9,"MD"),IF(AND(BH9&gt;DAY(DATE(BI9,BJ9,)),BK9=1),DAY(DATE(BF9,BG9+1,))-BH9+1,IF(OR(AND(BH9&gt;DAY(DATE(BI9,BJ9,)),BK9&gt;1,BK9&lt;&gt;31,BK9&lt;BH9),AND(DAY(DATE(BF9,BG9,BH9)+1)=1,BG9&lt;&gt;BJ9,BK9&lt;BH9)),DAY(DATE(BF9,BG9+1,))-BH9+BK9,DATEDIF(BD9,BE9,"MD")))))</f>
        <v>0</v>
      </c>
      <c r="BC9" s="46">
        <f>IF(AND(R9&lt;AY9,T9&gt;AY9),AY9,IF(R9&lt;AY9,"",R9))</f>
        <v>43920</v>
      </c>
      <c r="BD9" s="47">
        <f>IF(BC9=AY9,AY9,IF(AND(BC9=BE8,BC8=BE7),BD7,IF(BC9=BE8,BC8,BC9)))</f>
        <v>43920</v>
      </c>
      <c r="BE9" s="48">
        <f>IF(T9&lt;=AY9,"",T9)</f>
        <v>45015</v>
      </c>
      <c r="BF9" s="94">
        <f>YEAR(BD9)</f>
        <v>2020</v>
      </c>
      <c r="BG9" s="94">
        <f>MONTH(BD9)</f>
        <v>3</v>
      </c>
      <c r="BH9" s="94">
        <f>DAY(BD9)</f>
        <v>30</v>
      </c>
      <c r="BI9" s="95">
        <f>YEAR(BE9)</f>
        <v>2023</v>
      </c>
      <c r="BJ9" s="95">
        <f>MONTH(BE9)</f>
        <v>3</v>
      </c>
      <c r="BK9" s="95">
        <f>DAY(BE9)</f>
        <v>30</v>
      </c>
      <c r="BL9" s="51">
        <f>IF(DAY(BE9)=1,0,IF(AND(YEAR(BE9)=YEAR(BC10),MONTH(BE9)=MONTH(BC10),DAY(BE9)&lt;&gt;DAY(BC10)),1,0))</f>
        <v>0</v>
      </c>
      <c r="BM9" s="51">
        <f>IF(DAY(BE9)=1,0,IF(AND(YEAR(BE9)=YEAR(BC10),MONTH(BE9)=MONTH(BC10)),1,0))</f>
        <v>0</v>
      </c>
      <c r="BN9" s="51">
        <f>IF(ISERR(IF(BL8="","",IF(BC9&lt;BE8,1,0)))=TRUE,0,IF(BL8="","",IF(BC9&lt;BE8,1,0)))</f>
      </c>
      <c r="BO9" s="51"/>
      <c r="BP9" s="52">
        <f>DATE(1911+88,6,1)</f>
        <v>36312</v>
      </c>
      <c r="BQ9" s="42">
        <f>IF(BT9="","",IF(BV9=BT10,"-",IF(CE9=1,"*",DATEDIF(BU9,BV9,"Y"))))</f>
      </c>
      <c r="BR9" s="43">
        <f>IF(BT9="","",IF(BV9=BT10,"-",IF(CE9=1,"*",DATEDIF(BU9,BV9,"YM"))))</f>
      </c>
      <c r="BS9" s="44" t="str">
        <f>IF(OR(BT9="",BV9=BT10),"-",IF(BY9&lt;DAY(DATE(BZ9,CA9,)),DATEDIF(BU9,BV9,"MD"),IF(AND(BY9&gt;DAY(DATE(BZ9,CA9,)),CB9=1),DAY(DATE(BW9,BX9+1,))-BY9+1,IF(OR(AND(BY9&gt;DAY(DATE(BZ9,CA9,)),CB9&gt;1,CB9&lt;&gt;31,CB9&lt;BY9),AND(DAY(DATE(BW9,BX9,BY9)+1)=1,BX9&lt;&gt;CA9,CB9&lt;BY9)),DAY(DATE(BW9,BX9+1,))-BY9+CB9,DATEDIF(BU9,BV9,"MD")))))</f>
        <v>-</v>
      </c>
      <c r="BT9" s="46">
        <f>IF(R9&lt;BP9,R9,"")</f>
      </c>
      <c r="BU9" s="47">
        <f>IF(AND(BT9=BV8,BT8=BV7),BU7,IF(BT9=BV8,BT8,BT9))</f>
      </c>
      <c r="BV9" s="48">
        <f>IF(T9&lt;=BP9,T9,BP9)</f>
        <v>36312</v>
      </c>
      <c r="BW9" s="94" t="e">
        <f>YEAR(BU9)</f>
        <v>#VALUE!</v>
      </c>
      <c r="BX9" s="94" t="e">
        <f>MONTH(BU9)</f>
        <v>#VALUE!</v>
      </c>
      <c r="BY9" s="94" t="e">
        <f>DAY(BU9)</f>
        <v>#VALUE!</v>
      </c>
      <c r="BZ9" s="95">
        <f>YEAR(BV9)</f>
        <v>1999</v>
      </c>
      <c r="CA9" s="95">
        <f>MONTH(BV9)</f>
        <v>6</v>
      </c>
      <c r="CB9" s="95">
        <f>DAY(BV9)</f>
        <v>1</v>
      </c>
      <c r="CC9" s="51">
        <f>IF(DAY(BV9)=1,0,IF(AND(YEAR(BV9)=YEAR(BT10),MONTH(BV9)=MONTH(BT10),DAY(BV9)&lt;&gt;DAY(BT10)),1,0))</f>
        <v>0</v>
      </c>
      <c r="CD9" s="51">
        <f>IF(DAY(BV9)=1,0,IF(AND(YEAR(BV9)=YEAR(BT10),MONTH(BV9)=MONTH(BT10)),1,0))</f>
        <v>0</v>
      </c>
      <c r="CE9" s="51">
        <f>IF(ISERR(IF(CC8="","",IF(BT9&lt;BV8,1,0)))=TRUE,0,IF(CC8="","",IF(BT9&lt;BV8,1,0)))</f>
      </c>
      <c r="CF9" s="51"/>
      <c r="CG9" s="52">
        <f>DATE(1911+103,6,1)</f>
        <v>41791</v>
      </c>
      <c r="CH9" s="42" t="str">
        <f>IF(CK9="","",IF(CM9=CK10,"-",IF(CV9=1,"*",DATEDIF(CL9,CM9,"Y"))))</f>
        <v>-</v>
      </c>
      <c r="CI9" s="43" t="str">
        <f>IF(CK9="","",IF(CM9=CK10,"-",IF(CV9=1,"*",DATEDIF(CL9,CM9,"YM"))))</f>
        <v>-</v>
      </c>
      <c r="CJ9" s="44" t="str">
        <f>IF(OR(CK9="",CM9=CK10,CL9=CM9),"-",IF(CP9&lt;DAY(DATE(CQ9,CR9,)),DATEDIF(CL9,CM9,"MD"),IF(AND(CP9&gt;DAY(DATE(CQ9,CR9,)),CS9=1),DAY(DATE(CN9,CO9+1,))-CP9+1,IF(OR(AND(CP9&gt;DAY(DATE(CQ9,CR9,)),CS9&gt;1,CS9&lt;&gt;31,CS9&lt;CP9),AND(DAY(DATE(CN9,CO9,CP9)+1)=1,CO9&lt;&gt;CR9,CS9&lt;CP9)),DAY(DATE(CN9,CO9+1,))-CP9+CS9,DATEDIF(CL9,CM9,"MD")))))</f>
        <v>-</v>
      </c>
      <c r="CK9" s="46">
        <f>IF(R9&lt;BP9,BP9,IF(AND(R9&gt;BP9,R9&lt;CG9),R9,CG9))</f>
        <v>41791</v>
      </c>
      <c r="CL9" s="47">
        <f>IF(AND(CK9=CM8,CK8=CM7),CL7,IF(CK9=CM8,CK8,CK9))</f>
        <v>41791</v>
      </c>
      <c r="CM9" s="48">
        <f>IF(T9&lt;BP9,BP9,IF(T9&lt;=CG9,T9,CG9))</f>
        <v>41791</v>
      </c>
      <c r="CN9" s="94">
        <f>YEAR(CL9)</f>
        <v>2014</v>
      </c>
      <c r="CO9" s="94">
        <f>MONTH(CL9)</f>
        <v>6</v>
      </c>
      <c r="CP9" s="94">
        <f>DAY(CL9)</f>
        <v>1</v>
      </c>
      <c r="CQ9" s="95">
        <f>YEAR(CM9)</f>
        <v>2014</v>
      </c>
      <c r="CR9" s="95">
        <f>MONTH(CM9)</f>
        <v>6</v>
      </c>
      <c r="CS9" s="95">
        <f>DAY(CM9)</f>
        <v>1</v>
      </c>
      <c r="CT9" s="51">
        <f>IF(DAY(CM9)=1,0,IF(AND(YEAR(CM9)=YEAR(CK10),MONTH(CM9)=MONTH(CK10),DAY(CM9)&lt;&gt;DAY(CK10)),1,0))</f>
        <v>0</v>
      </c>
      <c r="CU9" s="51">
        <f>IF(DAY(CM9)=1,0,IF(AND(YEAR(CM9)=YEAR(CK10),MONTH(CM9)=MONTH(CK10)),1,0))</f>
        <v>0</v>
      </c>
      <c r="CV9" s="51">
        <f>IF(ISERR(IF(CT8="","",IF(CK9&lt;CM8,1,0)))=TRUE,0,IF(CT8="","",IF(CK9&lt;CM8,1,0)))</f>
      </c>
      <c r="CW9" s="51"/>
      <c r="CX9" s="52">
        <f>DATE(1911+103,6,1)</f>
        <v>41791</v>
      </c>
      <c r="CY9" s="42">
        <f>IF(DB9="","",IF(DD9=DB10,"-",IF(DM9=1,"*",DATEDIF(DC9,DD9,"Y"))))</f>
        <v>3</v>
      </c>
      <c r="CZ9" s="43">
        <f>IF(DB9="","",IF(DD9=DB10,"-",IF(DM9=1,"*",DATEDIF(DC9,DD9,"YM"))))</f>
        <v>0</v>
      </c>
      <c r="DA9" s="44">
        <f>IF(OR(DB9="",DD9=DB10),"-",IF(DG9&lt;DAY(DATE(DH9,DI9,)),DATEDIF(DC9,DD9,"MD"),IF(AND(DG9&gt;DAY(DATE(DH9,DI9,)),DJ9=1),DAY(DATE(DE9,DF9+1,))-DG9+1,IF(OR(AND(DG9&gt;DAY(DATE(DH9,DI9,)),DJ9&gt;1,DJ9&lt;&gt;31,DJ9&lt;DG9),AND(DAY(DATE(DE9,DF9,DG9)+1)=1,DF9&lt;&gt;DI9,DJ9&lt;DG9)),DAY(DATE(DE9,DF9+1,))-DG9+DJ9,DATEDIF(DC9,DD9,"MD")))))</f>
        <v>0</v>
      </c>
      <c r="DB9" s="46">
        <f>IF(AND(R9&lt;CX9,T9&gt;CX9),CX9,IF(R9&lt;CX9,"",R9))</f>
        <v>43920</v>
      </c>
      <c r="DC9" s="47">
        <f>IF(DB9=CX9,CX9,IF(AND(DB9=DD8,DB8=DD7),DC7,IF(DB9=DD8,DB8,DB9)))</f>
        <v>43920</v>
      </c>
      <c r="DD9" s="48">
        <f>IF(T9&lt;CX9,"",T9)</f>
        <v>45015</v>
      </c>
      <c r="DE9" s="94">
        <f>YEAR(DC9)</f>
        <v>2020</v>
      </c>
      <c r="DF9" s="94">
        <f>MONTH(DC9)</f>
        <v>3</v>
      </c>
      <c r="DG9" s="94">
        <f>DAY(DC9)</f>
        <v>30</v>
      </c>
      <c r="DH9" s="95">
        <f>YEAR(DD9)</f>
        <v>2023</v>
      </c>
      <c r="DI9" s="95">
        <f>MONTH(DD9)</f>
        <v>3</v>
      </c>
      <c r="DJ9" s="95">
        <f>DAY(DD9)</f>
        <v>30</v>
      </c>
      <c r="DK9" s="51">
        <f>IF(DAY(DD9)=1,0,IF(AND(YEAR(DD9)=YEAR(DB10),MONTH(DD9)=MONTH(DB10),DAY(DD9)&lt;&gt;DAY(DB10)),1,0))</f>
        <v>0</v>
      </c>
      <c r="DL9" s="51">
        <f>IF(DAY(DD9)=1,0,IF(AND(YEAR(DD9)=YEAR(DB10),MONTH(DD9)=MONTH(DB10)),1,0))</f>
        <v>0</v>
      </c>
      <c r="DM9" s="51">
        <f>IF(ISERR(IF(DK8="","",IF(DB9&lt;DD8,1,0)))=TRUE,0,IF(DK8="","",IF(DB9&lt;DD8,1,0)))</f>
      </c>
      <c r="DN9" s="21"/>
      <c r="DO9" s="79">
        <f>L24</f>
        <v>5</v>
      </c>
      <c r="DP9" s="53">
        <f>M24</f>
        <v>0</v>
      </c>
      <c r="DQ9" s="54">
        <f>N24</f>
        <v>0</v>
      </c>
      <c r="DR9" s="138">
        <f>O24</f>
        <v>5</v>
      </c>
      <c r="DS9" s="53">
        <f>P24</f>
        <v>2</v>
      </c>
      <c r="DT9" s="106"/>
      <c r="DU9" s="21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6.5" customHeight="1" thickBot="1" thickTop="1">
      <c r="A10" s="2"/>
      <c r="B10" s="11">
        <v>2</v>
      </c>
      <c r="C10" s="35">
        <v>113</v>
      </c>
      <c r="D10" s="36">
        <v>5</v>
      </c>
      <c r="E10" s="37">
        <v>15</v>
      </c>
      <c r="F10" s="38">
        <v>114</v>
      </c>
      <c r="G10" s="39">
        <v>5</v>
      </c>
      <c r="H10" s="90">
        <v>15</v>
      </c>
      <c r="I10" s="72">
        <f aca="true" t="shared" si="2" ref="I10:I23">IF(OR(C10="",C10=" ",C10="　",C10="null"),"",IF(AF10=1,"*",DATEDIF(R10,T10,"Y")))</f>
        <v>1</v>
      </c>
      <c r="J10" s="40">
        <f aca="true" t="shared" si="3" ref="J10:J23">IF(OR(C10="",C10=" ",C10="　",C10="null"),"",IF(AF10=1,"*",DATEDIF(R10,T10,"YM")))</f>
        <v>0</v>
      </c>
      <c r="K10" s="41">
        <f aca="true" t="shared" si="4" ref="K10:K23">IF(E10&lt;DAY(DATE(F10+1911,G10,)),DATEDIF(R10,T10,"MD"),IF(AND(E10&gt;DAY(DATE(F10+1911,G10,)),H10=1),DAY(DATE(C10+1911,D10+1,))-E10+1,IF(OR(AND(E10&gt;DAY(DATE(F10+1911,G10,)),H10&gt;1,H10&lt;&gt;31,H10&lt;E10),AND(DAY(DATE(C10+1911,D10,E10)+1)=1,D10&lt;&gt;G10,H10&lt;E10)),DAY(DATE(C10+1911,D10+1,))-E10+H10,DATEDIF(R10,T10,"MD"))))</f>
        <v>0</v>
      </c>
      <c r="L10" s="42">
        <f aca="true" t="shared" si="5" ref="L10:L23">IF(OR(C10="",C10=" ",C10="　",C10="null"),"",IF(T10=R11,"-",IF(AF10=1,"*",DATEDIF(S10,T10,"Y"))))</f>
        <v>1</v>
      </c>
      <c r="M10" s="43">
        <f aca="true" t="shared" si="6" ref="M10:M23">IF(OR(C10="",C10=" ",C10="　",C10="null"),"",IF(T10=R11,"-",IF(AF10=1,"*",DATEDIF(S10,T10,"YM"))))</f>
        <v>0</v>
      </c>
      <c r="N10" s="44">
        <f aca="true" t="shared" si="7" ref="N10:N23">IF(T10=R11,"-",IF(W10&lt;DAY(DATE(X10,Y10,)),DATEDIF(S10,T10,"MD"),IF(AND(W10&gt;DAY(DATE(X10,Y10,)),Z10=1),DAY(DATE(U10,V10+1,))-W10+1,IF(OR(AND(W10&gt;DAY(DATE(X10,Y10,)),Z10&gt;1,Z10&lt;&gt;31,Z10&lt;W10),AND(DAY(DATE(U10,V10,W10)+1)=1,V10&lt;&gt;Y10,Z10&lt;W10)),DAY(DATE(U10,V10+1,))-W10+Z10,DATEDIF(S10,T10,"MD")))))</f>
        <v>0</v>
      </c>
      <c r="O10" s="45">
        <f aca="true" t="shared" si="8" ref="O10:O17">IF(OR(C10="",C10=" ",C10="　",C10="null"),"",IF(T10=R11,"-",IF(AF10=1,"*",INT(AC10/12))))</f>
        <v>1</v>
      </c>
      <c r="P10" s="102">
        <f aca="true" t="shared" si="9" ref="P10:P17">IF(OR(C10="",C10=" ",C10="　",C10="null"),"",IF(T10=R11,"-",IF(AF10=1,"*",MOD(AC10,12))))</f>
        <v>1</v>
      </c>
      <c r="Q10" s="98">
        <f>IF(OR(C10="",C10=" ",C10="　",C10="null"),"",IF(OR(S10="*",T10="*"),"輸入日期不合理！",IF(R10&lt;T9,"前後段年資有重疊！",IF(R10&gt;T10,"離職日小於到職日！",""))))</f>
      </c>
      <c r="R10" s="46">
        <f aca="true" t="shared" si="10" ref="R10:R23">IF(OR(D10&gt;12,AND(OR(D10=1,D10=3,D10=5,D10=7,D10=8,D10=10,D10=12),E10&gt;31),AND(OR(D10=4,D10=6,D10=9,D10=11),E10&gt;30),AND(D10=2,MOD(C10,4)=1,E10&gt;29),AND(D10=2,MOD(C10,4)&lt;&gt;1,E10&gt;28)),"*",DATE(C10+1911,D10,E10))</f>
        <v>45427</v>
      </c>
      <c r="S10" s="47">
        <f aca="true" t="shared" si="11" ref="S10:S23">IF(AND(R10=T9,R9=T8),S8,IF(R10=T9,R9,R10))</f>
        <v>45427</v>
      </c>
      <c r="T10" s="48">
        <f aca="true" t="shared" si="12" ref="T10:T23">IF(OR(G10&gt;12,AND(OR(G10=1,G10=3,G10=5,G10=7,G10=8,G10=10,G10=12),H10&gt;31),AND(OR(G10=4,G10=6,G10=9,G10=11),H10&gt;30),AND(G10=2,MOD(F10,4)=1,H10&gt;29),AND(G10=2,MOD(F10,4)&lt;&gt;1,H10&gt;28)),"*",DATE(F10+1911,G10,H10))</f>
        <v>45792</v>
      </c>
      <c r="U10" s="94">
        <f aca="true" t="shared" si="13" ref="U10:U23">YEAR(S10)</f>
        <v>2024</v>
      </c>
      <c r="V10" s="94">
        <f aca="true" t="shared" si="14" ref="V10:V23">MONTH(S10)</f>
        <v>5</v>
      </c>
      <c r="W10" s="94">
        <f aca="true" t="shared" si="15" ref="W10:W23">DAY(S10)</f>
        <v>15</v>
      </c>
      <c r="X10" s="95">
        <f aca="true" t="shared" si="16" ref="X10:X23">YEAR(T10)</f>
        <v>2025</v>
      </c>
      <c r="Y10" s="95">
        <f aca="true" t="shared" si="17" ref="Y10:Y23">MONTH(T10)</f>
        <v>5</v>
      </c>
      <c r="Z10" s="95">
        <f aca="true" t="shared" si="18" ref="Z10:Z23">DAY(T10)</f>
        <v>15</v>
      </c>
      <c r="AA10" s="49">
        <f aca="true" t="shared" si="19" ref="AA10:AA23">IF(AND(G10&gt;1,H10=1),INT((F10*12+(G10-1)-(C10*12+D10-1))/12),IF(AND(G10=1,H10=1),INT(((F10-1)*12+12-(C10*12+D10-1))/12),INT((F10*12+G10-(C10*12+D10-1))/12)))</f>
        <v>1</v>
      </c>
      <c r="AB10" s="49">
        <f aca="true" t="shared" si="20" ref="AB10:AB23">IF(AND(G10&gt;1,H10=1),MOD(F10*12+(G10-1)-(C10*12+D10-1),12),IF(AND(G10=1,H10=1),MOD((F10-1)*12+12-(C10*12+D10-1),12),MOD(F10*12+G10-(C10*12+D10-1),12)))</f>
        <v>1</v>
      </c>
      <c r="AC10" s="50">
        <f aca="true" t="shared" si="21" ref="AC10:AC23">IF(O9="-",IF(AE10=1,AA10*12+AB10-1,AA10*12+AB10)+AC9,IF(AE10=1,AA10*12+AB10-1,AA10*12+AB10))</f>
        <v>13</v>
      </c>
      <c r="AD10" s="51">
        <f t="shared" si="0"/>
        <v>0</v>
      </c>
      <c r="AE10" s="51">
        <f t="shared" si="1"/>
        <v>0</v>
      </c>
      <c r="AF10" s="51">
        <f aca="true" t="shared" si="22" ref="AF10:AF24">IF(OR(C10="",C10=" ",C10="　",C10="null"),0,IF(OR(C10="",C10=" ",C10="　",C10="null"),0,IF(R10&lt;T9,1,0)))</f>
        <v>0</v>
      </c>
      <c r="AG10" s="51"/>
      <c r="AH10" s="52">
        <f>DO6</f>
        <v>34881</v>
      </c>
      <c r="AI10" s="42">
        <f aca="true" t="shared" si="23" ref="AI10:AI23">IF(AL10="","",IF(AN10=AL11,"-",IF(AW10=1,"*",DATEDIF(AM10,AN10,"Y"))))</f>
      </c>
      <c r="AJ10" s="43">
        <f aca="true" t="shared" si="24" ref="AJ10:AJ23">IF(AL10="","",IF(AN10=AL11,"-",IF(AW10=1,"*",DATEDIF(AM10,AN10,"YM"))))</f>
      </c>
      <c r="AK10" s="44" t="str">
        <f aca="true" t="shared" si="25" ref="AK10:AK23">IF(OR(AL10="",AN10=AL11),"-",IF(AQ10&lt;DAY(DATE(AR10,AS10,)),DATEDIF(AM10,AN10,"MD"),IF(AND(AQ10&gt;DAY(DATE(AR10,AS10,)),AT10=1),DAY(DATE(AO10,AP10+1,))-AQ10+1,IF(OR(AND(AQ10&gt;DAY(DATE(AR10,AS10,)),AT10&gt;1,AT10&lt;&gt;31,AT10&lt;AQ10),AND(DAY(DATE(AO10,AP10,AQ10)+1)=1,AP10&lt;&gt;AS10,AT10&lt;AQ10)),DAY(DATE(AO10,AP10+1,))-AQ10+AT10,DATEDIF(AM10,AN10,"MD")))))</f>
        <v>-</v>
      </c>
      <c r="AL10" s="46">
        <f aca="true" t="shared" si="26" ref="AL10:AL23">IF(R10&lt;AH10,R10,"")</f>
      </c>
      <c r="AM10" s="47">
        <f aca="true" t="shared" si="27" ref="AM10:AM23">IF(AND(AL10=AN9,AL9=AN8),AM8,IF(AL10=AN9,AL9,AL10))</f>
      </c>
      <c r="AN10" s="48">
        <f aca="true" t="shared" si="28" ref="AN10:AN23">IF(T10&lt;=AH10,T10,AH10)</f>
        <v>34881</v>
      </c>
      <c r="AO10" s="94" t="e">
        <f aca="true" t="shared" si="29" ref="AO10:AO23">YEAR(AM10)</f>
        <v>#VALUE!</v>
      </c>
      <c r="AP10" s="94" t="e">
        <f aca="true" t="shared" si="30" ref="AP10:AP23">MONTH(AM10)</f>
        <v>#VALUE!</v>
      </c>
      <c r="AQ10" s="94" t="e">
        <f aca="true" t="shared" si="31" ref="AQ10:AQ23">DAY(AM10)</f>
        <v>#VALUE!</v>
      </c>
      <c r="AR10" s="95">
        <f aca="true" t="shared" si="32" ref="AR10:AR23">YEAR(AN10)</f>
        <v>1995</v>
      </c>
      <c r="AS10" s="95">
        <f aca="true" t="shared" si="33" ref="AS10:AS23">MONTH(AN10)</f>
        <v>7</v>
      </c>
      <c r="AT10" s="95">
        <f aca="true" t="shared" si="34" ref="AT10:AT23">DAY(AN10)</f>
        <v>1</v>
      </c>
      <c r="AU10" s="51">
        <f aca="true" t="shared" si="35" ref="AU10:AU23">IF(DAY(AN10)=1,0,IF(AND(YEAR(AN10)=YEAR(AL11),MONTH(AN10)=MONTH(AL11),DAY(AN10)&lt;&gt;DAY(AL11)),1,0))</f>
        <v>0</v>
      </c>
      <c r="AV10" s="51">
        <f aca="true" t="shared" si="36" ref="AV10:AV23">IF(DAY(AN10)=1,0,IF(AND(YEAR(AN10)=YEAR(AL11),MONTH(AN10)=MONTH(AL11)),1,0))</f>
        <v>0</v>
      </c>
      <c r="AW10" s="51">
        <f aca="true" t="shared" si="37" ref="AW10:AW24">IF(ISERR(IF(AU9="","",IF(AL10&lt;AN9,1,0)))=TRUE,0,IF(AU9="","",IF(AL10&lt;AN9,1,0)))</f>
        <v>0</v>
      </c>
      <c r="AX10" s="51"/>
      <c r="AY10" s="52">
        <f>DO6</f>
        <v>34881</v>
      </c>
      <c r="AZ10" s="42">
        <f aca="true" t="shared" si="38" ref="AZ10:AZ23">IF(BC10="","",IF(BE10=BC11,"-",IF(BN10=1,"*",DATEDIF(BD10,BE10,"Y"))))</f>
        <v>1</v>
      </c>
      <c r="BA10" s="43">
        <f aca="true" t="shared" si="39" ref="BA10:BA23">IF(BC10="","",IF(BE10=BC11,"-",IF(BN10=1,"*",DATEDIF(BD10,BE10,"YM"))))</f>
        <v>0</v>
      </c>
      <c r="BB10" s="44">
        <f aca="true" t="shared" si="40" ref="BB10:BB23">IF(OR(BC10="",BE10=BC11),"-",IF(BH10&lt;DAY(DATE(BI10,BJ10,)),DATEDIF(BD10,BE10,"MD"),IF(AND(BH10&gt;DAY(DATE(BI10,BJ10,)),BK10=1),DAY(DATE(BF10,BG10+1,))-BH10+1,IF(OR(AND(BH10&gt;DAY(DATE(BI10,BJ10,)),BK10&gt;1,BK10&lt;&gt;31,BK10&lt;BH10),AND(DAY(DATE(BF10,BG10,BH10)+1)=1,BG10&lt;&gt;BJ10,BK10&lt;BH10)),DAY(DATE(BF10,BG10+1,))-BH10+BK10,DATEDIF(BD10,BE10,"MD")))))</f>
        <v>0</v>
      </c>
      <c r="BC10" s="46">
        <f aca="true" t="shared" si="41" ref="BC10:BC23">IF(AND(R10&lt;AY10,T10&gt;AY10),AY10,IF(R10&lt;AY10,"",R10))</f>
        <v>45427</v>
      </c>
      <c r="BD10" s="47">
        <f aca="true" t="shared" si="42" ref="BD10:BD23">IF(BC10=AY10,AY10,IF(AND(BC10=BE9,BC9=BE8),BD8,IF(BC10=BE9,BC9,BC10)))</f>
        <v>45427</v>
      </c>
      <c r="BE10" s="48">
        <f aca="true" t="shared" si="43" ref="BE10:BE23">IF(T10&lt;=AY10,"",T10)</f>
        <v>45792</v>
      </c>
      <c r="BF10" s="94">
        <f aca="true" t="shared" si="44" ref="BF10:BF23">YEAR(BD10)</f>
        <v>2024</v>
      </c>
      <c r="BG10" s="94">
        <f aca="true" t="shared" si="45" ref="BG10:BG23">MONTH(BD10)</f>
        <v>5</v>
      </c>
      <c r="BH10" s="94">
        <f aca="true" t="shared" si="46" ref="BH10:BH23">DAY(BD10)</f>
        <v>15</v>
      </c>
      <c r="BI10" s="95">
        <f aca="true" t="shared" si="47" ref="BI10:BI23">YEAR(BE10)</f>
        <v>2025</v>
      </c>
      <c r="BJ10" s="95">
        <f aca="true" t="shared" si="48" ref="BJ10:BJ23">MONTH(BE10)</f>
        <v>5</v>
      </c>
      <c r="BK10" s="95">
        <f aca="true" t="shared" si="49" ref="BK10:BK23">DAY(BE10)</f>
        <v>15</v>
      </c>
      <c r="BL10" s="51">
        <f aca="true" t="shared" si="50" ref="BL10:BL24">IF(DAY(BE10)=1,0,IF(AND(YEAR(BE10)=YEAR(BC11),MONTH(BE10)=MONTH(BC11),DAY(BE10)&lt;&gt;DAY(BC11)),1,0))</f>
        <v>0</v>
      </c>
      <c r="BM10" s="51">
        <f aca="true" t="shared" si="51" ref="BM10:BM24">IF(DAY(BE10)=1,0,IF(AND(YEAR(BE10)=YEAR(BC11),MONTH(BE10)=MONTH(BC11)),1,0))</f>
        <v>0</v>
      </c>
      <c r="BN10" s="51">
        <f aca="true" t="shared" si="52" ref="BN10:BN24">IF(ISERR(IF(BL9="","",IF(BC10&lt;BE9,1,0)))=TRUE,0,IF(BL9="","",IF(BC10&lt;BE9,1,0)))</f>
        <v>0</v>
      </c>
      <c r="BO10" s="51"/>
      <c r="BP10" s="52">
        <f aca="true" t="shared" si="53" ref="BP10:BP23">DATE(1911+88,6,1)</f>
        <v>36312</v>
      </c>
      <c r="BQ10" s="42">
        <f aca="true" t="shared" si="54" ref="BQ10:BQ23">IF(BT10="","",IF(BV10=BT11,"-",IF(CE10=1,"*",DATEDIF(BU10,BV10,"Y"))))</f>
      </c>
      <c r="BR10" s="43">
        <f aca="true" t="shared" si="55" ref="BR10:BR23">IF(BT10="","",IF(BV10=BT11,"-",IF(CE10=1,"*",DATEDIF(BU10,BV10,"YM"))))</f>
      </c>
      <c r="BS10" s="44" t="str">
        <f aca="true" t="shared" si="56" ref="BS10:BS23">IF(OR(BT10="",BV10=BT11),"-",IF(BY10&lt;DAY(DATE(BZ10,CA10,)),DATEDIF(BU10,BV10,"MD"),IF(AND(BY10&gt;DAY(DATE(BZ10,CA10,)),CB10=1),DAY(DATE(BW10,BX10+1,))-BY10+1,IF(OR(AND(BY10&gt;DAY(DATE(BZ10,CA10,)),CB10&gt;1,CB10&lt;&gt;31,CB10&lt;BY10),AND(DAY(DATE(BW10,BX10,BY10)+1)=1,BX10&lt;&gt;CA10,CB10&lt;BY10)),DAY(DATE(BW10,BX10+1,))-BY10+CB10,DATEDIF(BU10,BV10,"MD")))))</f>
        <v>-</v>
      </c>
      <c r="BT10" s="46">
        <f aca="true" t="shared" si="57" ref="BT10:BT23">IF(R10&lt;BP10,R10,"")</f>
      </c>
      <c r="BU10" s="47">
        <f aca="true" t="shared" si="58" ref="BU10:BU23">IF(AND(BT10=BV9,BT9=BV8),BU8,IF(BT10=BV9,BT9,BT10))</f>
      </c>
      <c r="BV10" s="48">
        <f aca="true" t="shared" si="59" ref="BV10:BV23">IF(T10&lt;=BP10,T10,BP10)</f>
        <v>36312</v>
      </c>
      <c r="BW10" s="94" t="e">
        <f aca="true" t="shared" si="60" ref="BW10:BW23">YEAR(BU10)</f>
        <v>#VALUE!</v>
      </c>
      <c r="BX10" s="94" t="e">
        <f aca="true" t="shared" si="61" ref="BX10:BX23">MONTH(BU10)</f>
        <v>#VALUE!</v>
      </c>
      <c r="BY10" s="94" t="e">
        <f aca="true" t="shared" si="62" ref="BY10:BY23">DAY(BU10)</f>
        <v>#VALUE!</v>
      </c>
      <c r="BZ10" s="95">
        <f aca="true" t="shared" si="63" ref="BZ10:BZ23">YEAR(BV10)</f>
        <v>1999</v>
      </c>
      <c r="CA10" s="95">
        <f aca="true" t="shared" si="64" ref="CA10:CA23">MONTH(BV10)</f>
        <v>6</v>
      </c>
      <c r="CB10" s="95">
        <f aca="true" t="shared" si="65" ref="CB10:CB23">DAY(BV10)</f>
        <v>1</v>
      </c>
      <c r="CC10" s="51">
        <f aca="true" t="shared" si="66" ref="CC10:CC24">IF(DAY(BV10)=1,0,IF(AND(YEAR(BV10)=YEAR(BT11),MONTH(BV10)=MONTH(BT11),DAY(BV10)&lt;&gt;DAY(BT11)),1,0))</f>
        <v>0</v>
      </c>
      <c r="CD10" s="51">
        <f aca="true" t="shared" si="67" ref="CD10:CD24">IF(DAY(BV10)=1,0,IF(AND(YEAR(BV10)=YEAR(BT11),MONTH(BV10)=MONTH(BT11)),1,0))</f>
        <v>0</v>
      </c>
      <c r="CE10" s="51">
        <f aca="true" t="shared" si="68" ref="CE10:CE24">IF(ISERR(IF(CC9="","",IF(BT10&lt;BV9,1,0)))=TRUE,0,IF(CC9="","",IF(BT10&lt;BV9,1,0)))</f>
        <v>0</v>
      </c>
      <c r="CF10" s="51"/>
      <c r="CG10" s="52">
        <f aca="true" t="shared" si="69" ref="CG10:CG23">DATE(1911+103,6,1)</f>
        <v>41791</v>
      </c>
      <c r="CH10" s="42" t="str">
        <f aca="true" t="shared" si="70" ref="CH10:CH23">IF(CK10="","",IF(CM10=CK11,"-",IF(CV10=1,"*",DATEDIF(CL10,CM10,"Y"))))</f>
        <v>-</v>
      </c>
      <c r="CI10" s="43" t="str">
        <f aca="true" t="shared" si="71" ref="CI10:CI23">IF(CK10="","",IF(CM10=CK11,"-",IF(CV10=1,"*",DATEDIF(CL10,CM10,"YM"))))</f>
        <v>-</v>
      </c>
      <c r="CJ10" s="44" t="str">
        <f aca="true" t="shared" si="72" ref="CJ10:CJ23">IF(OR(CK10="",CM10=CK11,CL10=CM10),"-",IF(CP10&lt;DAY(DATE(CQ10,CR10,)),DATEDIF(CL10,CM10,"MD"),IF(AND(CP10&gt;DAY(DATE(CQ10,CR10,)),CS10=1),DAY(DATE(CN10,CO10+1,))-CP10+1,IF(OR(AND(CP10&gt;DAY(DATE(CQ10,CR10,)),CS10&gt;1,CS10&lt;&gt;31,CS10&lt;CP10),AND(DAY(DATE(CN10,CO10,CP10)+1)=1,CO10&lt;&gt;CR10,CS10&lt;CP10)),DAY(DATE(CN10,CO10+1,))-CP10+CS10,DATEDIF(CL10,CM10,"MD")))))</f>
        <v>-</v>
      </c>
      <c r="CK10" s="46">
        <f aca="true" t="shared" si="73" ref="CK10:CK23">IF(R10&lt;BP10,BP10,IF(AND(R10&gt;BP10,R10&lt;CG10),R10,CG10))</f>
        <v>41791</v>
      </c>
      <c r="CL10" s="47">
        <f aca="true" t="shared" si="74" ref="CL10:CL23">IF(AND(CK10=CM9,CK9=CM8),CL8,IF(CK10=CM9,CK9,CK10))</f>
        <v>41791</v>
      </c>
      <c r="CM10" s="48">
        <f>IF(T10&lt;BP10,BP10,IF(T10&lt;=CG10,T10,CG10))</f>
        <v>41791</v>
      </c>
      <c r="CN10" s="94">
        <f aca="true" t="shared" si="75" ref="CN10:CN23">YEAR(CL10)</f>
        <v>2014</v>
      </c>
      <c r="CO10" s="94">
        <f aca="true" t="shared" si="76" ref="CO10:CO23">MONTH(CL10)</f>
        <v>6</v>
      </c>
      <c r="CP10" s="94">
        <f aca="true" t="shared" si="77" ref="CP10:CP23">DAY(CL10)</f>
        <v>1</v>
      </c>
      <c r="CQ10" s="95">
        <f aca="true" t="shared" si="78" ref="CQ10:CQ23">YEAR(CM10)</f>
        <v>2014</v>
      </c>
      <c r="CR10" s="95">
        <f aca="true" t="shared" si="79" ref="CR10:CR23">MONTH(CM10)</f>
        <v>6</v>
      </c>
      <c r="CS10" s="95">
        <f aca="true" t="shared" si="80" ref="CS10:CS23">DAY(CM10)</f>
        <v>1</v>
      </c>
      <c r="CT10" s="51">
        <f aca="true" t="shared" si="81" ref="CT10:CT23">IF(DAY(CM10)=1,0,IF(AND(YEAR(CM10)=YEAR(CK11),MONTH(CM10)=MONTH(CK11),DAY(CM10)&lt;&gt;DAY(CK11)),1,0))</f>
        <v>0</v>
      </c>
      <c r="CU10" s="51">
        <f aca="true" t="shared" si="82" ref="CU10:CU23">IF(DAY(CM10)=1,0,IF(AND(YEAR(CM10)=YEAR(CK11),MONTH(CM10)=MONTH(CK11)),1,0))</f>
        <v>0</v>
      </c>
      <c r="CV10" s="51">
        <f aca="true" t="shared" si="83" ref="CV10:CV23">IF(ISERR(IF(CT9="","",IF(CK10&lt;CM9,1,0)))=TRUE,0,IF(CT9="","",IF(CK10&lt;CM9,1,0)))</f>
        <v>0</v>
      </c>
      <c r="CW10" s="51"/>
      <c r="CX10" s="52">
        <f aca="true" t="shared" si="84" ref="CX10:CX23">DATE(1911+103,6,1)</f>
        <v>41791</v>
      </c>
      <c r="CY10" s="42">
        <f aca="true" t="shared" si="85" ref="CY10:CY23">IF(DB10="","",IF(DD10=DB11,"-",IF(DM10=1,"*",DATEDIF(DC10,DD10,"Y"))))</f>
        <v>1</v>
      </c>
      <c r="CZ10" s="43">
        <f aca="true" t="shared" si="86" ref="CZ10:CZ23">IF(DB10="","",IF(DD10=DB11,"-",IF(DM10=1,"*",DATEDIF(DC10,DD10,"YM"))))</f>
        <v>0</v>
      </c>
      <c r="DA10" s="44">
        <f aca="true" t="shared" si="87" ref="DA10:DA23">IF(OR(DB10="",DD10=DB11),"-",IF(DG10&lt;DAY(DATE(DH10,DI10,)),DATEDIF(DC10,DD10,"MD"),IF(AND(DG10&gt;DAY(DATE(DH10,DI10,)),DJ10=1),DAY(DATE(DE10,DF10+1,))-DG10+1,IF(OR(AND(DG10&gt;DAY(DATE(DH10,DI10,)),DJ10&gt;1,DJ10&lt;&gt;31,DJ10&lt;DG10),AND(DAY(DATE(DE10,DF10,DG10)+1)=1,DF10&lt;&gt;DI10,DJ10&lt;DG10)),DAY(DATE(DE10,DF10+1,))-DG10+DJ10,DATEDIF(DC10,DD10,"MD")))))</f>
        <v>0</v>
      </c>
      <c r="DB10" s="46">
        <f aca="true" t="shared" si="88" ref="DB10:DB23">IF(AND(R10&lt;CX10,T10&gt;CX10),CX10,IF(R10&lt;CX10,"",R10))</f>
        <v>45427</v>
      </c>
      <c r="DC10" s="47">
        <f aca="true" t="shared" si="89" ref="DC10:DC23">IF(DB10=CX10,CX10,IF(AND(DB10=DD9,DB9=DD8),DC8,IF(DB10=DD9,DB9,DB10)))</f>
        <v>45427</v>
      </c>
      <c r="DD10" s="48">
        <f aca="true" t="shared" si="90" ref="DD10:DD23">IF(T10&lt;CX10,"",T10)</f>
        <v>45792</v>
      </c>
      <c r="DE10" s="94">
        <f aca="true" t="shared" si="91" ref="DE10:DE23">YEAR(DC10)</f>
        <v>2024</v>
      </c>
      <c r="DF10" s="94">
        <f aca="true" t="shared" si="92" ref="DF10:DF23">MONTH(DC10)</f>
        <v>5</v>
      </c>
      <c r="DG10" s="94">
        <f aca="true" t="shared" si="93" ref="DG10:DG23">DAY(DC10)</f>
        <v>15</v>
      </c>
      <c r="DH10" s="95">
        <f aca="true" t="shared" si="94" ref="DH10:DH23">YEAR(DD10)</f>
        <v>2025</v>
      </c>
      <c r="DI10" s="95">
        <f aca="true" t="shared" si="95" ref="DI10:DI23">MONTH(DD10)</f>
        <v>5</v>
      </c>
      <c r="DJ10" s="95">
        <f aca="true" t="shared" si="96" ref="DJ10:DJ23">DAY(DD10)</f>
        <v>15</v>
      </c>
      <c r="DK10" s="51">
        <f aca="true" t="shared" si="97" ref="DK10:DK24">IF(DAY(DD10)=1,0,IF(AND(YEAR(DD10)=YEAR(DB11),MONTH(DD10)=MONTH(DB11),DAY(DD10)&lt;&gt;DAY(DB11)),1,0))</f>
        <v>0</v>
      </c>
      <c r="DL10" s="51">
        <f aca="true" t="shared" si="98" ref="DL10:DL24">IF(DAY(DD10)=1,0,IF(AND(YEAR(DD10)=YEAR(DB11),MONTH(DD10)=MONTH(DB11)),1,0))</f>
        <v>0</v>
      </c>
      <c r="DM10" s="51">
        <f aca="true" t="shared" si="99" ref="DM10:DM23">IF(ISERR(IF(DK9="","",IF(DB10&lt;DD9,1,0)))=TRUE,0,IF(DK9="","",IF(DB10&lt;DD9,1,0)))</f>
        <v>0</v>
      </c>
      <c r="DN10" s="21"/>
      <c r="DO10" s="80" t="s">
        <v>0</v>
      </c>
      <c r="DP10" s="57" t="s">
        <v>1</v>
      </c>
      <c r="DQ10" s="58" t="s">
        <v>3</v>
      </c>
      <c r="DR10" s="139" t="s">
        <v>0</v>
      </c>
      <c r="DS10" s="57" t="s">
        <v>1</v>
      </c>
      <c r="DT10" s="107"/>
      <c r="DU10" s="21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6.5" customHeight="1" thickBot="1" thickTop="1">
      <c r="A11" s="2"/>
      <c r="B11" s="12">
        <v>3</v>
      </c>
      <c r="C11" s="61">
        <v>114</v>
      </c>
      <c r="D11" s="62">
        <v>10</v>
      </c>
      <c r="E11" s="63">
        <v>1</v>
      </c>
      <c r="F11" s="38">
        <v>115</v>
      </c>
      <c r="G11" s="39">
        <v>10</v>
      </c>
      <c r="H11" s="90">
        <v>1</v>
      </c>
      <c r="I11" s="72">
        <f t="shared" si="2"/>
        <v>1</v>
      </c>
      <c r="J11" s="40">
        <f t="shared" si="3"/>
        <v>0</v>
      </c>
      <c r="K11" s="41">
        <f t="shared" si="4"/>
        <v>0</v>
      </c>
      <c r="L11" s="42">
        <f t="shared" si="5"/>
        <v>1</v>
      </c>
      <c r="M11" s="43">
        <f t="shared" si="6"/>
        <v>0</v>
      </c>
      <c r="N11" s="44">
        <f t="shared" si="7"/>
        <v>0</v>
      </c>
      <c r="O11" s="45">
        <f t="shared" si="8"/>
        <v>1</v>
      </c>
      <c r="P11" s="102">
        <f t="shared" si="9"/>
        <v>0</v>
      </c>
      <c r="Q11" s="98">
        <f aca="true" t="shared" si="100" ref="Q11:Q22">IF(OR(C11="",C11=" ",C11="　",C11="null"),"",IF(OR(S11="*",T11="*"),"輸入日期不合理！",IF(R11&lt;T10,"前後段年資有重疊！",IF(R11&gt;T11,"離職日小於到職日！",""))))</f>
      </c>
      <c r="R11" s="46">
        <f t="shared" si="10"/>
        <v>45931</v>
      </c>
      <c r="S11" s="47">
        <f t="shared" si="11"/>
        <v>45931</v>
      </c>
      <c r="T11" s="48">
        <f t="shared" si="12"/>
        <v>46296</v>
      </c>
      <c r="U11" s="94">
        <f t="shared" si="13"/>
        <v>2025</v>
      </c>
      <c r="V11" s="94">
        <f t="shared" si="14"/>
        <v>10</v>
      </c>
      <c r="W11" s="94">
        <f t="shared" si="15"/>
        <v>1</v>
      </c>
      <c r="X11" s="95">
        <f t="shared" si="16"/>
        <v>2026</v>
      </c>
      <c r="Y11" s="95">
        <f t="shared" si="17"/>
        <v>10</v>
      </c>
      <c r="Z11" s="95">
        <f t="shared" si="18"/>
        <v>1</v>
      </c>
      <c r="AA11" s="49">
        <f t="shared" si="19"/>
        <v>1</v>
      </c>
      <c r="AB11" s="49">
        <f t="shared" si="20"/>
        <v>0</v>
      </c>
      <c r="AC11" s="50">
        <f t="shared" si="21"/>
        <v>12</v>
      </c>
      <c r="AD11" s="51">
        <f t="shared" si="0"/>
        <v>0</v>
      </c>
      <c r="AE11" s="51">
        <f t="shared" si="1"/>
        <v>0</v>
      </c>
      <c r="AF11" s="51">
        <f t="shared" si="22"/>
        <v>0</v>
      </c>
      <c r="AG11" s="51"/>
      <c r="AH11" s="52">
        <f>DO6</f>
        <v>34881</v>
      </c>
      <c r="AI11" s="42">
        <f t="shared" si="23"/>
      </c>
      <c r="AJ11" s="43">
        <f t="shared" si="24"/>
      </c>
      <c r="AK11" s="44" t="str">
        <f t="shared" si="25"/>
        <v>-</v>
      </c>
      <c r="AL11" s="46">
        <f t="shared" si="26"/>
      </c>
      <c r="AM11" s="47">
        <f t="shared" si="27"/>
      </c>
      <c r="AN11" s="48">
        <f t="shared" si="28"/>
        <v>34881</v>
      </c>
      <c r="AO11" s="94" t="e">
        <f t="shared" si="29"/>
        <v>#VALUE!</v>
      </c>
      <c r="AP11" s="94" t="e">
        <f t="shared" si="30"/>
        <v>#VALUE!</v>
      </c>
      <c r="AQ11" s="94" t="e">
        <f t="shared" si="31"/>
        <v>#VALUE!</v>
      </c>
      <c r="AR11" s="95">
        <f t="shared" si="32"/>
        <v>1995</v>
      </c>
      <c r="AS11" s="95">
        <f t="shared" si="33"/>
        <v>7</v>
      </c>
      <c r="AT11" s="95">
        <f t="shared" si="34"/>
        <v>1</v>
      </c>
      <c r="AU11" s="51">
        <f t="shared" si="35"/>
        <v>0</v>
      </c>
      <c r="AV11" s="51">
        <f t="shared" si="36"/>
        <v>0</v>
      </c>
      <c r="AW11" s="51">
        <f t="shared" si="37"/>
        <v>0</v>
      </c>
      <c r="AX11" s="51"/>
      <c r="AY11" s="52">
        <f>DO6</f>
        <v>34881</v>
      </c>
      <c r="AZ11" s="42">
        <f t="shared" si="38"/>
        <v>1</v>
      </c>
      <c r="BA11" s="43">
        <f t="shared" si="39"/>
        <v>0</v>
      </c>
      <c r="BB11" s="44">
        <f t="shared" si="40"/>
        <v>0</v>
      </c>
      <c r="BC11" s="46">
        <f t="shared" si="41"/>
        <v>45931</v>
      </c>
      <c r="BD11" s="47">
        <f t="shared" si="42"/>
        <v>45931</v>
      </c>
      <c r="BE11" s="48">
        <f t="shared" si="43"/>
        <v>46296</v>
      </c>
      <c r="BF11" s="94">
        <f t="shared" si="44"/>
        <v>2025</v>
      </c>
      <c r="BG11" s="94">
        <f t="shared" si="45"/>
        <v>10</v>
      </c>
      <c r="BH11" s="94">
        <f t="shared" si="46"/>
        <v>1</v>
      </c>
      <c r="BI11" s="95">
        <f t="shared" si="47"/>
        <v>2026</v>
      </c>
      <c r="BJ11" s="95">
        <f t="shared" si="48"/>
        <v>10</v>
      </c>
      <c r="BK11" s="95">
        <f t="shared" si="49"/>
        <v>1</v>
      </c>
      <c r="BL11" s="51">
        <f t="shared" si="50"/>
        <v>0</v>
      </c>
      <c r="BM11" s="51">
        <f t="shared" si="51"/>
        <v>0</v>
      </c>
      <c r="BN11" s="51">
        <f t="shared" si="52"/>
        <v>0</v>
      </c>
      <c r="BO11" s="51"/>
      <c r="BP11" s="52">
        <f t="shared" si="53"/>
        <v>36312</v>
      </c>
      <c r="BQ11" s="42">
        <f t="shared" si="54"/>
      </c>
      <c r="BR11" s="43">
        <f t="shared" si="55"/>
      </c>
      <c r="BS11" s="44" t="str">
        <f t="shared" si="56"/>
        <v>-</v>
      </c>
      <c r="BT11" s="46">
        <f t="shared" si="57"/>
      </c>
      <c r="BU11" s="47">
        <f t="shared" si="58"/>
      </c>
      <c r="BV11" s="48">
        <f t="shared" si="59"/>
        <v>36312</v>
      </c>
      <c r="BW11" s="94" t="e">
        <f t="shared" si="60"/>
        <v>#VALUE!</v>
      </c>
      <c r="BX11" s="94" t="e">
        <f t="shared" si="61"/>
        <v>#VALUE!</v>
      </c>
      <c r="BY11" s="94" t="e">
        <f t="shared" si="62"/>
        <v>#VALUE!</v>
      </c>
      <c r="BZ11" s="95">
        <f t="shared" si="63"/>
        <v>1999</v>
      </c>
      <c r="CA11" s="95">
        <f t="shared" si="64"/>
        <v>6</v>
      </c>
      <c r="CB11" s="95">
        <f t="shared" si="65"/>
        <v>1</v>
      </c>
      <c r="CC11" s="51">
        <f t="shared" si="66"/>
        <v>0</v>
      </c>
      <c r="CD11" s="51">
        <f t="shared" si="67"/>
        <v>0</v>
      </c>
      <c r="CE11" s="51">
        <f t="shared" si="68"/>
        <v>0</v>
      </c>
      <c r="CF11" s="51"/>
      <c r="CG11" s="52">
        <f t="shared" si="69"/>
        <v>41791</v>
      </c>
      <c r="CH11" s="42">
        <f t="shared" si="70"/>
        <v>0</v>
      </c>
      <c r="CI11" s="43">
        <f t="shared" si="71"/>
        <v>0</v>
      </c>
      <c r="CJ11" s="44" t="str">
        <f t="shared" si="72"/>
        <v>-</v>
      </c>
      <c r="CK11" s="46">
        <f t="shared" si="73"/>
        <v>41791</v>
      </c>
      <c r="CL11" s="47">
        <f t="shared" si="74"/>
        <v>41791</v>
      </c>
      <c r="CM11" s="48">
        <f aca="true" t="shared" si="101" ref="CM11:CM23">IF(T11&lt;BP11,BP11,IF(T11&lt;=CG11,T11,CG11))</f>
        <v>41791</v>
      </c>
      <c r="CN11" s="94">
        <f t="shared" si="75"/>
        <v>2014</v>
      </c>
      <c r="CO11" s="94">
        <f t="shared" si="76"/>
        <v>6</v>
      </c>
      <c r="CP11" s="94">
        <f t="shared" si="77"/>
        <v>1</v>
      </c>
      <c r="CQ11" s="95">
        <f t="shared" si="78"/>
        <v>2014</v>
      </c>
      <c r="CR11" s="95">
        <f t="shared" si="79"/>
        <v>6</v>
      </c>
      <c r="CS11" s="95">
        <f t="shared" si="80"/>
        <v>1</v>
      </c>
      <c r="CT11" s="51">
        <f t="shared" si="81"/>
        <v>0</v>
      </c>
      <c r="CU11" s="51">
        <f t="shared" si="82"/>
        <v>0</v>
      </c>
      <c r="CV11" s="51">
        <f t="shared" si="83"/>
        <v>0</v>
      </c>
      <c r="CW11" s="51"/>
      <c r="CX11" s="52">
        <f t="shared" si="84"/>
        <v>41791</v>
      </c>
      <c r="CY11" s="42">
        <f t="shared" si="85"/>
        <v>1</v>
      </c>
      <c r="CZ11" s="43">
        <f t="shared" si="86"/>
        <v>0</v>
      </c>
      <c r="DA11" s="44">
        <f t="shared" si="87"/>
        <v>0</v>
      </c>
      <c r="DB11" s="46">
        <f t="shared" si="88"/>
        <v>45931</v>
      </c>
      <c r="DC11" s="47">
        <f t="shared" si="89"/>
        <v>45931</v>
      </c>
      <c r="DD11" s="48">
        <f t="shared" si="90"/>
        <v>46296</v>
      </c>
      <c r="DE11" s="94">
        <f t="shared" si="91"/>
        <v>2025</v>
      </c>
      <c r="DF11" s="94">
        <f t="shared" si="92"/>
        <v>10</v>
      </c>
      <c r="DG11" s="94">
        <f t="shared" si="93"/>
        <v>1</v>
      </c>
      <c r="DH11" s="95">
        <f t="shared" si="94"/>
        <v>2026</v>
      </c>
      <c r="DI11" s="95">
        <f t="shared" si="95"/>
        <v>10</v>
      </c>
      <c r="DJ11" s="95">
        <f t="shared" si="96"/>
        <v>1</v>
      </c>
      <c r="DK11" s="51">
        <f t="shared" si="97"/>
        <v>0</v>
      </c>
      <c r="DL11" s="51">
        <f t="shared" si="98"/>
        <v>0</v>
      </c>
      <c r="DM11" s="51">
        <f t="shared" si="99"/>
        <v>0</v>
      </c>
      <c r="DN11" s="21"/>
      <c r="DO11" s="187" t="s">
        <v>26</v>
      </c>
      <c r="DP11" s="188"/>
      <c r="DQ11" s="188"/>
      <c r="DR11" s="189"/>
      <c r="DS11" s="189"/>
      <c r="DT11" s="190"/>
      <c r="DU11" s="21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6.5" customHeight="1" thickBot="1" thickTop="1">
      <c r="A12" s="2"/>
      <c r="B12" s="11">
        <v>4</v>
      </c>
      <c r="C12" s="64"/>
      <c r="D12" s="65"/>
      <c r="E12" s="66"/>
      <c r="F12" s="38"/>
      <c r="G12" s="39"/>
      <c r="H12" s="90"/>
      <c r="I12" s="72">
        <f t="shared" si="2"/>
      </c>
      <c r="J12" s="40">
        <f t="shared" si="3"/>
      </c>
      <c r="K12" s="41">
        <f t="shared" si="4"/>
        <v>0</v>
      </c>
      <c r="L12" s="42">
        <f t="shared" si="5"/>
      </c>
      <c r="M12" s="43">
        <f t="shared" si="6"/>
      </c>
      <c r="N12" s="44" t="str">
        <f t="shared" si="7"/>
        <v>-</v>
      </c>
      <c r="O12" s="45">
        <f t="shared" si="8"/>
      </c>
      <c r="P12" s="102">
        <f t="shared" si="9"/>
      </c>
      <c r="Q12" s="98">
        <f t="shared" si="100"/>
      </c>
      <c r="R12" s="46">
        <f t="shared" si="10"/>
        <v>3987</v>
      </c>
      <c r="S12" s="47">
        <f t="shared" si="11"/>
        <v>3987</v>
      </c>
      <c r="T12" s="48">
        <f t="shared" si="12"/>
        <v>3987</v>
      </c>
      <c r="U12" s="94">
        <f t="shared" si="13"/>
        <v>1910</v>
      </c>
      <c r="V12" s="94">
        <f t="shared" si="14"/>
        <v>11</v>
      </c>
      <c r="W12" s="94">
        <f t="shared" si="15"/>
        <v>30</v>
      </c>
      <c r="X12" s="95">
        <f t="shared" si="16"/>
        <v>1910</v>
      </c>
      <c r="Y12" s="95">
        <f t="shared" si="17"/>
        <v>11</v>
      </c>
      <c r="Z12" s="95">
        <f t="shared" si="18"/>
        <v>30</v>
      </c>
      <c r="AA12" s="49">
        <f t="shared" si="19"/>
        <v>0</v>
      </c>
      <c r="AB12" s="49">
        <f t="shared" si="20"/>
        <v>1</v>
      </c>
      <c r="AC12" s="50">
        <f t="shared" si="21"/>
        <v>1</v>
      </c>
      <c r="AD12" s="51">
        <f t="shared" si="0"/>
        <v>0</v>
      </c>
      <c r="AE12" s="51">
        <f t="shared" si="1"/>
        <v>0</v>
      </c>
      <c r="AF12" s="51">
        <f t="shared" si="22"/>
        <v>0</v>
      </c>
      <c r="AG12" s="51"/>
      <c r="AH12" s="52">
        <f>DO6</f>
        <v>34881</v>
      </c>
      <c r="AI12" s="42" t="str">
        <f t="shared" si="23"/>
        <v>-</v>
      </c>
      <c r="AJ12" s="43" t="str">
        <f t="shared" si="24"/>
        <v>-</v>
      </c>
      <c r="AK12" s="44" t="str">
        <f t="shared" si="25"/>
        <v>-</v>
      </c>
      <c r="AL12" s="46">
        <f t="shared" si="26"/>
        <v>3987</v>
      </c>
      <c r="AM12" s="47">
        <f t="shared" si="27"/>
        <v>3987</v>
      </c>
      <c r="AN12" s="48">
        <f t="shared" si="28"/>
        <v>3987</v>
      </c>
      <c r="AO12" s="94">
        <f t="shared" si="29"/>
        <v>1910</v>
      </c>
      <c r="AP12" s="94">
        <f t="shared" si="30"/>
        <v>11</v>
      </c>
      <c r="AQ12" s="94">
        <f t="shared" si="31"/>
        <v>30</v>
      </c>
      <c r="AR12" s="95">
        <f t="shared" si="32"/>
        <v>1910</v>
      </c>
      <c r="AS12" s="95">
        <f t="shared" si="33"/>
        <v>11</v>
      </c>
      <c r="AT12" s="95">
        <f t="shared" si="34"/>
        <v>30</v>
      </c>
      <c r="AU12" s="51">
        <f t="shared" si="35"/>
        <v>0</v>
      </c>
      <c r="AV12" s="51">
        <f t="shared" si="36"/>
        <v>1</v>
      </c>
      <c r="AW12" s="51">
        <f t="shared" si="37"/>
        <v>1</v>
      </c>
      <c r="AX12" s="51"/>
      <c r="AY12" s="52">
        <f>DO6</f>
        <v>34881</v>
      </c>
      <c r="AZ12" s="42">
        <f t="shared" si="38"/>
      </c>
      <c r="BA12" s="43">
        <f t="shared" si="39"/>
      </c>
      <c r="BB12" s="44" t="str">
        <f t="shared" si="40"/>
        <v>-</v>
      </c>
      <c r="BC12" s="46">
        <f t="shared" si="41"/>
      </c>
      <c r="BD12" s="47">
        <f t="shared" si="42"/>
      </c>
      <c r="BE12" s="48">
        <f t="shared" si="43"/>
      </c>
      <c r="BF12" s="94" t="e">
        <f t="shared" si="44"/>
        <v>#VALUE!</v>
      </c>
      <c r="BG12" s="94" t="e">
        <f t="shared" si="45"/>
        <v>#VALUE!</v>
      </c>
      <c r="BH12" s="94" t="e">
        <f t="shared" si="46"/>
        <v>#VALUE!</v>
      </c>
      <c r="BI12" s="95" t="e">
        <f t="shared" si="47"/>
        <v>#VALUE!</v>
      </c>
      <c r="BJ12" s="95" t="e">
        <f t="shared" si="48"/>
        <v>#VALUE!</v>
      </c>
      <c r="BK12" s="95" t="e">
        <f t="shared" si="49"/>
        <v>#VALUE!</v>
      </c>
      <c r="BL12" s="51" t="e">
        <f t="shared" si="50"/>
        <v>#VALUE!</v>
      </c>
      <c r="BM12" s="51" t="e">
        <f t="shared" si="51"/>
        <v>#VALUE!</v>
      </c>
      <c r="BN12" s="51">
        <f t="shared" si="52"/>
        <v>0</v>
      </c>
      <c r="BO12" s="51"/>
      <c r="BP12" s="52">
        <f t="shared" si="53"/>
        <v>36312</v>
      </c>
      <c r="BQ12" s="42" t="str">
        <f t="shared" si="54"/>
        <v>-</v>
      </c>
      <c r="BR12" s="43" t="str">
        <f t="shared" si="55"/>
        <v>-</v>
      </c>
      <c r="BS12" s="44" t="str">
        <f t="shared" si="56"/>
        <v>-</v>
      </c>
      <c r="BT12" s="46">
        <f t="shared" si="57"/>
        <v>3987</v>
      </c>
      <c r="BU12" s="47">
        <f t="shared" si="58"/>
        <v>3987</v>
      </c>
      <c r="BV12" s="48">
        <f t="shared" si="59"/>
        <v>3987</v>
      </c>
      <c r="BW12" s="94">
        <f t="shared" si="60"/>
        <v>1910</v>
      </c>
      <c r="BX12" s="94">
        <f t="shared" si="61"/>
        <v>11</v>
      </c>
      <c r="BY12" s="94">
        <f t="shared" si="62"/>
        <v>30</v>
      </c>
      <c r="BZ12" s="95">
        <f t="shared" si="63"/>
        <v>1910</v>
      </c>
      <c r="CA12" s="95">
        <f t="shared" si="64"/>
        <v>11</v>
      </c>
      <c r="CB12" s="95">
        <f t="shared" si="65"/>
        <v>30</v>
      </c>
      <c r="CC12" s="51">
        <f t="shared" si="66"/>
        <v>0</v>
      </c>
      <c r="CD12" s="51">
        <f t="shared" si="67"/>
        <v>1</v>
      </c>
      <c r="CE12" s="51">
        <f t="shared" si="68"/>
        <v>1</v>
      </c>
      <c r="CF12" s="51"/>
      <c r="CG12" s="52">
        <f t="shared" si="69"/>
        <v>41791</v>
      </c>
      <c r="CH12" s="42" t="str">
        <f t="shared" si="70"/>
        <v>-</v>
      </c>
      <c r="CI12" s="43" t="str">
        <f t="shared" si="71"/>
        <v>-</v>
      </c>
      <c r="CJ12" s="44" t="str">
        <f t="shared" si="72"/>
        <v>-</v>
      </c>
      <c r="CK12" s="46">
        <f t="shared" si="73"/>
        <v>36312</v>
      </c>
      <c r="CL12" s="47">
        <f t="shared" si="74"/>
        <v>36312</v>
      </c>
      <c r="CM12" s="48">
        <f t="shared" si="101"/>
        <v>36312</v>
      </c>
      <c r="CN12" s="94">
        <f t="shared" si="75"/>
        <v>1999</v>
      </c>
      <c r="CO12" s="94">
        <f t="shared" si="76"/>
        <v>6</v>
      </c>
      <c r="CP12" s="94">
        <f t="shared" si="77"/>
        <v>1</v>
      </c>
      <c r="CQ12" s="95">
        <f t="shared" si="78"/>
        <v>1999</v>
      </c>
      <c r="CR12" s="95">
        <f t="shared" si="79"/>
        <v>6</v>
      </c>
      <c r="CS12" s="95">
        <f t="shared" si="80"/>
        <v>1</v>
      </c>
      <c r="CT12" s="51">
        <f t="shared" si="81"/>
        <v>0</v>
      </c>
      <c r="CU12" s="51">
        <f t="shared" si="82"/>
        <v>0</v>
      </c>
      <c r="CV12" s="51">
        <f t="shared" si="83"/>
        <v>1</v>
      </c>
      <c r="CW12" s="51"/>
      <c r="CX12" s="52">
        <f t="shared" si="84"/>
        <v>41791</v>
      </c>
      <c r="CY12" s="42">
        <f t="shared" si="85"/>
      </c>
      <c r="CZ12" s="43">
        <f t="shared" si="86"/>
      </c>
      <c r="DA12" s="44" t="str">
        <f t="shared" si="87"/>
        <v>-</v>
      </c>
      <c r="DB12" s="46">
        <f t="shared" si="88"/>
      </c>
      <c r="DC12" s="47">
        <f t="shared" si="89"/>
      </c>
      <c r="DD12" s="48">
        <f t="shared" si="90"/>
      </c>
      <c r="DE12" s="94" t="e">
        <f t="shared" si="91"/>
        <v>#VALUE!</v>
      </c>
      <c r="DF12" s="94" t="e">
        <f t="shared" si="92"/>
        <v>#VALUE!</v>
      </c>
      <c r="DG12" s="94" t="e">
        <f t="shared" si="93"/>
        <v>#VALUE!</v>
      </c>
      <c r="DH12" s="95" t="e">
        <f t="shared" si="94"/>
        <v>#VALUE!</v>
      </c>
      <c r="DI12" s="95" t="e">
        <f t="shared" si="95"/>
        <v>#VALUE!</v>
      </c>
      <c r="DJ12" s="95" t="e">
        <f t="shared" si="96"/>
        <v>#VALUE!</v>
      </c>
      <c r="DK12" s="51" t="e">
        <f t="shared" si="97"/>
        <v>#VALUE!</v>
      </c>
      <c r="DL12" s="51" t="e">
        <f t="shared" si="98"/>
        <v>#VALUE!</v>
      </c>
      <c r="DM12" s="51">
        <f t="shared" si="99"/>
        <v>0</v>
      </c>
      <c r="DN12" s="21"/>
      <c r="DO12" s="201" t="s">
        <v>27</v>
      </c>
      <c r="DP12" s="202"/>
      <c r="DQ12" s="203"/>
      <c r="DR12" s="208" t="s">
        <v>28</v>
      </c>
      <c r="DS12" s="209"/>
      <c r="DT12" s="210"/>
      <c r="DU12" s="21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6" ht="16.5" customHeight="1" thickBot="1" thickTop="1">
      <c r="A13" s="2"/>
      <c r="B13" s="12">
        <v>5</v>
      </c>
      <c r="C13" s="64"/>
      <c r="D13" s="65"/>
      <c r="E13" s="67"/>
      <c r="F13" s="38"/>
      <c r="G13" s="39"/>
      <c r="H13" s="90"/>
      <c r="I13" s="72">
        <f t="shared" si="2"/>
      </c>
      <c r="J13" s="40">
        <f t="shared" si="3"/>
      </c>
      <c r="K13" s="41">
        <f t="shared" si="4"/>
        <v>0</v>
      </c>
      <c r="L13" s="42">
        <f t="shared" si="5"/>
      </c>
      <c r="M13" s="43">
        <f t="shared" si="6"/>
      </c>
      <c r="N13" s="44" t="str">
        <f t="shared" si="7"/>
        <v>-</v>
      </c>
      <c r="O13" s="45">
        <f t="shared" si="8"/>
      </c>
      <c r="P13" s="102">
        <f t="shared" si="9"/>
      </c>
      <c r="Q13" s="98">
        <f t="shared" si="100"/>
      </c>
      <c r="R13" s="46">
        <f t="shared" si="10"/>
        <v>3987</v>
      </c>
      <c r="S13" s="47">
        <f t="shared" si="11"/>
        <v>3987</v>
      </c>
      <c r="T13" s="48">
        <f t="shared" si="12"/>
        <v>3987</v>
      </c>
      <c r="U13" s="94">
        <f t="shared" si="13"/>
        <v>1910</v>
      </c>
      <c r="V13" s="94">
        <f t="shared" si="14"/>
        <v>11</v>
      </c>
      <c r="W13" s="94">
        <f t="shared" si="15"/>
        <v>30</v>
      </c>
      <c r="X13" s="95">
        <f t="shared" si="16"/>
        <v>1910</v>
      </c>
      <c r="Y13" s="95">
        <f t="shared" si="17"/>
        <v>11</v>
      </c>
      <c r="Z13" s="95">
        <f t="shared" si="18"/>
        <v>30</v>
      </c>
      <c r="AA13" s="49">
        <f t="shared" si="19"/>
        <v>0</v>
      </c>
      <c r="AB13" s="49">
        <f t="shared" si="20"/>
        <v>1</v>
      </c>
      <c r="AC13" s="50">
        <f t="shared" si="21"/>
        <v>1</v>
      </c>
      <c r="AD13" s="51">
        <f t="shared" si="0"/>
        <v>0</v>
      </c>
      <c r="AE13" s="51">
        <f t="shared" si="1"/>
        <v>0</v>
      </c>
      <c r="AF13" s="51">
        <f t="shared" si="22"/>
        <v>0</v>
      </c>
      <c r="AG13" s="51"/>
      <c r="AH13" s="52">
        <f>DO6</f>
        <v>34881</v>
      </c>
      <c r="AI13" s="42" t="str">
        <f t="shared" si="23"/>
        <v>-</v>
      </c>
      <c r="AJ13" s="43" t="str">
        <f t="shared" si="24"/>
        <v>-</v>
      </c>
      <c r="AK13" s="44" t="str">
        <f t="shared" si="25"/>
        <v>-</v>
      </c>
      <c r="AL13" s="46">
        <f t="shared" si="26"/>
        <v>3987</v>
      </c>
      <c r="AM13" s="47">
        <f t="shared" si="27"/>
        <v>3987</v>
      </c>
      <c r="AN13" s="48">
        <f t="shared" si="28"/>
        <v>3987</v>
      </c>
      <c r="AO13" s="94">
        <f t="shared" si="29"/>
        <v>1910</v>
      </c>
      <c r="AP13" s="94">
        <f t="shared" si="30"/>
        <v>11</v>
      </c>
      <c r="AQ13" s="94">
        <f t="shared" si="31"/>
        <v>30</v>
      </c>
      <c r="AR13" s="95">
        <f t="shared" si="32"/>
        <v>1910</v>
      </c>
      <c r="AS13" s="95">
        <f t="shared" si="33"/>
        <v>11</v>
      </c>
      <c r="AT13" s="95">
        <f t="shared" si="34"/>
        <v>30</v>
      </c>
      <c r="AU13" s="51">
        <f t="shared" si="35"/>
        <v>0</v>
      </c>
      <c r="AV13" s="51">
        <f t="shared" si="36"/>
        <v>1</v>
      </c>
      <c r="AW13" s="51">
        <f t="shared" si="37"/>
        <v>0</v>
      </c>
      <c r="AX13" s="51"/>
      <c r="AY13" s="52">
        <f>DO6</f>
        <v>34881</v>
      </c>
      <c r="AZ13" s="42">
        <f t="shared" si="38"/>
      </c>
      <c r="BA13" s="43">
        <f t="shared" si="39"/>
      </c>
      <c r="BB13" s="44" t="str">
        <f t="shared" si="40"/>
        <v>-</v>
      </c>
      <c r="BC13" s="46">
        <f t="shared" si="41"/>
      </c>
      <c r="BD13" s="47">
        <f t="shared" si="42"/>
      </c>
      <c r="BE13" s="48">
        <f t="shared" si="43"/>
      </c>
      <c r="BF13" s="94" t="e">
        <f t="shared" si="44"/>
        <v>#VALUE!</v>
      </c>
      <c r="BG13" s="94" t="e">
        <f t="shared" si="45"/>
        <v>#VALUE!</v>
      </c>
      <c r="BH13" s="94" t="e">
        <f t="shared" si="46"/>
        <v>#VALUE!</v>
      </c>
      <c r="BI13" s="95" t="e">
        <f t="shared" si="47"/>
        <v>#VALUE!</v>
      </c>
      <c r="BJ13" s="95" t="e">
        <f t="shared" si="48"/>
        <v>#VALUE!</v>
      </c>
      <c r="BK13" s="95" t="e">
        <f t="shared" si="49"/>
        <v>#VALUE!</v>
      </c>
      <c r="BL13" s="51" t="e">
        <f t="shared" si="50"/>
        <v>#VALUE!</v>
      </c>
      <c r="BM13" s="51" t="e">
        <f t="shared" si="51"/>
        <v>#VALUE!</v>
      </c>
      <c r="BN13" s="51">
        <f t="shared" si="52"/>
        <v>0</v>
      </c>
      <c r="BO13" s="51"/>
      <c r="BP13" s="52">
        <f t="shared" si="53"/>
        <v>36312</v>
      </c>
      <c r="BQ13" s="42" t="str">
        <f t="shared" si="54"/>
        <v>-</v>
      </c>
      <c r="BR13" s="43" t="str">
        <f t="shared" si="55"/>
        <v>-</v>
      </c>
      <c r="BS13" s="44" t="str">
        <f t="shared" si="56"/>
        <v>-</v>
      </c>
      <c r="BT13" s="46">
        <f t="shared" si="57"/>
        <v>3987</v>
      </c>
      <c r="BU13" s="47">
        <f t="shared" si="58"/>
        <v>3987</v>
      </c>
      <c r="BV13" s="48">
        <f t="shared" si="59"/>
        <v>3987</v>
      </c>
      <c r="BW13" s="94">
        <f t="shared" si="60"/>
        <v>1910</v>
      </c>
      <c r="BX13" s="94">
        <f t="shared" si="61"/>
        <v>11</v>
      </c>
      <c r="BY13" s="94">
        <f t="shared" si="62"/>
        <v>30</v>
      </c>
      <c r="BZ13" s="95">
        <f t="shared" si="63"/>
        <v>1910</v>
      </c>
      <c r="CA13" s="95">
        <f t="shared" si="64"/>
        <v>11</v>
      </c>
      <c r="CB13" s="95">
        <f t="shared" si="65"/>
        <v>30</v>
      </c>
      <c r="CC13" s="51">
        <f t="shared" si="66"/>
        <v>0</v>
      </c>
      <c r="CD13" s="51">
        <f t="shared" si="67"/>
        <v>1</v>
      </c>
      <c r="CE13" s="51">
        <f t="shared" si="68"/>
        <v>0</v>
      </c>
      <c r="CF13" s="51"/>
      <c r="CG13" s="52">
        <f t="shared" si="69"/>
        <v>41791</v>
      </c>
      <c r="CH13" s="42" t="str">
        <f t="shared" si="70"/>
        <v>-</v>
      </c>
      <c r="CI13" s="43" t="str">
        <f t="shared" si="71"/>
        <v>-</v>
      </c>
      <c r="CJ13" s="44" t="str">
        <f t="shared" si="72"/>
        <v>-</v>
      </c>
      <c r="CK13" s="46">
        <f t="shared" si="73"/>
        <v>36312</v>
      </c>
      <c r="CL13" s="47">
        <f t="shared" si="74"/>
        <v>36312</v>
      </c>
      <c r="CM13" s="48">
        <f t="shared" si="101"/>
        <v>36312</v>
      </c>
      <c r="CN13" s="94">
        <f t="shared" si="75"/>
        <v>1999</v>
      </c>
      <c r="CO13" s="94">
        <f t="shared" si="76"/>
        <v>6</v>
      </c>
      <c r="CP13" s="94">
        <f t="shared" si="77"/>
        <v>1</v>
      </c>
      <c r="CQ13" s="95">
        <f t="shared" si="78"/>
        <v>1999</v>
      </c>
      <c r="CR13" s="95">
        <f t="shared" si="79"/>
        <v>6</v>
      </c>
      <c r="CS13" s="95">
        <f t="shared" si="80"/>
        <v>1</v>
      </c>
      <c r="CT13" s="51">
        <f t="shared" si="81"/>
        <v>0</v>
      </c>
      <c r="CU13" s="51">
        <f t="shared" si="82"/>
        <v>0</v>
      </c>
      <c r="CV13" s="51">
        <f t="shared" si="83"/>
        <v>0</v>
      </c>
      <c r="CW13" s="51"/>
      <c r="CX13" s="52">
        <f t="shared" si="84"/>
        <v>41791</v>
      </c>
      <c r="CY13" s="42">
        <f t="shared" si="85"/>
      </c>
      <c r="CZ13" s="43">
        <f t="shared" si="86"/>
      </c>
      <c r="DA13" s="44" t="str">
        <f t="shared" si="87"/>
        <v>-</v>
      </c>
      <c r="DB13" s="46">
        <f t="shared" si="88"/>
      </c>
      <c r="DC13" s="47">
        <f t="shared" si="89"/>
      </c>
      <c r="DD13" s="48">
        <f t="shared" si="90"/>
      </c>
      <c r="DE13" s="94" t="e">
        <f t="shared" si="91"/>
        <v>#VALUE!</v>
      </c>
      <c r="DF13" s="94" t="e">
        <f t="shared" si="92"/>
        <v>#VALUE!</v>
      </c>
      <c r="DG13" s="94" t="e">
        <f t="shared" si="93"/>
        <v>#VALUE!</v>
      </c>
      <c r="DH13" s="95" t="e">
        <f t="shared" si="94"/>
        <v>#VALUE!</v>
      </c>
      <c r="DI13" s="95" t="e">
        <f t="shared" si="95"/>
        <v>#VALUE!</v>
      </c>
      <c r="DJ13" s="95" t="e">
        <f t="shared" si="96"/>
        <v>#VALUE!</v>
      </c>
      <c r="DK13" s="51" t="e">
        <f t="shared" si="97"/>
        <v>#VALUE!</v>
      </c>
      <c r="DL13" s="51" t="e">
        <f t="shared" si="98"/>
        <v>#VALUE!</v>
      </c>
      <c r="DM13" s="51">
        <f t="shared" si="99"/>
        <v>0</v>
      </c>
      <c r="DN13" s="21"/>
      <c r="DO13" s="79">
        <f>AI24</f>
      </c>
      <c r="DP13" s="53">
        <f>AJ24</f>
      </c>
      <c r="DQ13" s="54" t="str">
        <f>AK24</f>
        <v>-</v>
      </c>
      <c r="DR13" s="55">
        <f>AZ24</f>
        <v>5</v>
      </c>
      <c r="DS13" s="56">
        <f>BA24</f>
        <v>0</v>
      </c>
      <c r="DT13" s="81">
        <f>BB24</f>
        <v>0</v>
      </c>
      <c r="DU13" s="21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ht="16.5" customHeight="1" thickBot="1" thickTop="1">
      <c r="A14" s="2"/>
      <c r="B14" s="11">
        <v>6</v>
      </c>
      <c r="C14" s="64"/>
      <c r="D14" s="65"/>
      <c r="E14" s="67"/>
      <c r="F14" s="38"/>
      <c r="G14" s="39"/>
      <c r="H14" s="90"/>
      <c r="I14" s="72">
        <f t="shared" si="2"/>
      </c>
      <c r="J14" s="40">
        <f t="shared" si="3"/>
      </c>
      <c r="K14" s="41">
        <f t="shared" si="4"/>
        <v>0</v>
      </c>
      <c r="L14" s="42">
        <f t="shared" si="5"/>
      </c>
      <c r="M14" s="43">
        <f t="shared" si="6"/>
      </c>
      <c r="N14" s="44" t="str">
        <f t="shared" si="7"/>
        <v>-</v>
      </c>
      <c r="O14" s="45">
        <f t="shared" si="8"/>
      </c>
      <c r="P14" s="102">
        <f t="shared" si="9"/>
      </c>
      <c r="Q14" s="98">
        <f t="shared" si="100"/>
      </c>
      <c r="R14" s="46">
        <f t="shared" si="10"/>
        <v>3987</v>
      </c>
      <c r="S14" s="47">
        <f t="shared" si="11"/>
        <v>3987</v>
      </c>
      <c r="T14" s="48">
        <f t="shared" si="12"/>
        <v>3987</v>
      </c>
      <c r="U14" s="94">
        <f t="shared" si="13"/>
        <v>1910</v>
      </c>
      <c r="V14" s="94">
        <f t="shared" si="14"/>
        <v>11</v>
      </c>
      <c r="W14" s="94">
        <f t="shared" si="15"/>
        <v>30</v>
      </c>
      <c r="X14" s="95">
        <f t="shared" si="16"/>
        <v>1910</v>
      </c>
      <c r="Y14" s="95">
        <f t="shared" si="17"/>
        <v>11</v>
      </c>
      <c r="Z14" s="95">
        <f t="shared" si="18"/>
        <v>30</v>
      </c>
      <c r="AA14" s="49">
        <f t="shared" si="19"/>
        <v>0</v>
      </c>
      <c r="AB14" s="49">
        <f t="shared" si="20"/>
        <v>1</v>
      </c>
      <c r="AC14" s="50">
        <f t="shared" si="21"/>
        <v>1</v>
      </c>
      <c r="AD14" s="51">
        <f t="shared" si="0"/>
        <v>0</v>
      </c>
      <c r="AE14" s="51">
        <f t="shared" si="1"/>
        <v>0</v>
      </c>
      <c r="AF14" s="51">
        <f t="shared" si="22"/>
        <v>0</v>
      </c>
      <c r="AG14" s="51"/>
      <c r="AH14" s="52">
        <f>DO6</f>
        <v>34881</v>
      </c>
      <c r="AI14" s="42" t="str">
        <f t="shared" si="23"/>
        <v>-</v>
      </c>
      <c r="AJ14" s="43" t="str">
        <f t="shared" si="24"/>
        <v>-</v>
      </c>
      <c r="AK14" s="44" t="str">
        <f t="shared" si="25"/>
        <v>-</v>
      </c>
      <c r="AL14" s="46">
        <f t="shared" si="26"/>
        <v>3987</v>
      </c>
      <c r="AM14" s="47">
        <f t="shared" si="27"/>
        <v>3987</v>
      </c>
      <c r="AN14" s="48">
        <f t="shared" si="28"/>
        <v>3987</v>
      </c>
      <c r="AO14" s="94">
        <f t="shared" si="29"/>
        <v>1910</v>
      </c>
      <c r="AP14" s="94">
        <f t="shared" si="30"/>
        <v>11</v>
      </c>
      <c r="AQ14" s="94">
        <f t="shared" si="31"/>
        <v>30</v>
      </c>
      <c r="AR14" s="95">
        <f t="shared" si="32"/>
        <v>1910</v>
      </c>
      <c r="AS14" s="95">
        <f t="shared" si="33"/>
        <v>11</v>
      </c>
      <c r="AT14" s="95">
        <f t="shared" si="34"/>
        <v>30</v>
      </c>
      <c r="AU14" s="51">
        <f t="shared" si="35"/>
        <v>0</v>
      </c>
      <c r="AV14" s="51">
        <f t="shared" si="36"/>
        <v>1</v>
      </c>
      <c r="AW14" s="51">
        <f t="shared" si="37"/>
        <v>0</v>
      </c>
      <c r="AX14" s="51"/>
      <c r="AY14" s="52">
        <f>DO6</f>
        <v>34881</v>
      </c>
      <c r="AZ14" s="42">
        <f t="shared" si="38"/>
      </c>
      <c r="BA14" s="43">
        <f t="shared" si="39"/>
      </c>
      <c r="BB14" s="44" t="str">
        <f t="shared" si="40"/>
        <v>-</v>
      </c>
      <c r="BC14" s="46">
        <f t="shared" si="41"/>
      </c>
      <c r="BD14" s="47">
        <f t="shared" si="42"/>
      </c>
      <c r="BE14" s="48">
        <f t="shared" si="43"/>
      </c>
      <c r="BF14" s="94" t="e">
        <f t="shared" si="44"/>
        <v>#VALUE!</v>
      </c>
      <c r="BG14" s="94" t="e">
        <f t="shared" si="45"/>
        <v>#VALUE!</v>
      </c>
      <c r="BH14" s="94" t="e">
        <f t="shared" si="46"/>
        <v>#VALUE!</v>
      </c>
      <c r="BI14" s="95" t="e">
        <f t="shared" si="47"/>
        <v>#VALUE!</v>
      </c>
      <c r="BJ14" s="95" t="e">
        <f t="shared" si="48"/>
        <v>#VALUE!</v>
      </c>
      <c r="BK14" s="95" t="e">
        <f t="shared" si="49"/>
        <v>#VALUE!</v>
      </c>
      <c r="BL14" s="51" t="e">
        <f t="shared" si="50"/>
        <v>#VALUE!</v>
      </c>
      <c r="BM14" s="51" t="e">
        <f t="shared" si="51"/>
        <v>#VALUE!</v>
      </c>
      <c r="BN14" s="51">
        <f t="shared" si="52"/>
        <v>0</v>
      </c>
      <c r="BO14" s="51"/>
      <c r="BP14" s="52">
        <f t="shared" si="53"/>
        <v>36312</v>
      </c>
      <c r="BQ14" s="42" t="str">
        <f t="shared" si="54"/>
        <v>-</v>
      </c>
      <c r="BR14" s="43" t="str">
        <f t="shared" si="55"/>
        <v>-</v>
      </c>
      <c r="BS14" s="44" t="str">
        <f t="shared" si="56"/>
        <v>-</v>
      </c>
      <c r="BT14" s="46">
        <f t="shared" si="57"/>
        <v>3987</v>
      </c>
      <c r="BU14" s="47">
        <f t="shared" si="58"/>
        <v>3987</v>
      </c>
      <c r="BV14" s="48">
        <f t="shared" si="59"/>
        <v>3987</v>
      </c>
      <c r="BW14" s="94">
        <f t="shared" si="60"/>
        <v>1910</v>
      </c>
      <c r="BX14" s="94">
        <f t="shared" si="61"/>
        <v>11</v>
      </c>
      <c r="BY14" s="94">
        <f t="shared" si="62"/>
        <v>30</v>
      </c>
      <c r="BZ14" s="95">
        <f t="shared" si="63"/>
        <v>1910</v>
      </c>
      <c r="CA14" s="95">
        <f t="shared" si="64"/>
        <v>11</v>
      </c>
      <c r="CB14" s="95">
        <f t="shared" si="65"/>
        <v>30</v>
      </c>
      <c r="CC14" s="51">
        <f t="shared" si="66"/>
        <v>0</v>
      </c>
      <c r="CD14" s="51">
        <f t="shared" si="67"/>
        <v>1</v>
      </c>
      <c r="CE14" s="51">
        <f t="shared" si="68"/>
        <v>0</v>
      </c>
      <c r="CF14" s="51"/>
      <c r="CG14" s="52">
        <f t="shared" si="69"/>
        <v>41791</v>
      </c>
      <c r="CH14" s="42" t="str">
        <f t="shared" si="70"/>
        <v>-</v>
      </c>
      <c r="CI14" s="43" t="str">
        <f t="shared" si="71"/>
        <v>-</v>
      </c>
      <c r="CJ14" s="44" t="str">
        <f t="shared" si="72"/>
        <v>-</v>
      </c>
      <c r="CK14" s="46">
        <f t="shared" si="73"/>
        <v>36312</v>
      </c>
      <c r="CL14" s="47">
        <f t="shared" si="74"/>
        <v>36312</v>
      </c>
      <c r="CM14" s="48">
        <f t="shared" si="101"/>
        <v>36312</v>
      </c>
      <c r="CN14" s="94">
        <f t="shared" si="75"/>
        <v>1999</v>
      </c>
      <c r="CO14" s="94">
        <f t="shared" si="76"/>
        <v>6</v>
      </c>
      <c r="CP14" s="94">
        <f t="shared" si="77"/>
        <v>1</v>
      </c>
      <c r="CQ14" s="95">
        <f t="shared" si="78"/>
        <v>1999</v>
      </c>
      <c r="CR14" s="95">
        <f t="shared" si="79"/>
        <v>6</v>
      </c>
      <c r="CS14" s="95">
        <f t="shared" si="80"/>
        <v>1</v>
      </c>
      <c r="CT14" s="51">
        <f t="shared" si="81"/>
        <v>0</v>
      </c>
      <c r="CU14" s="51">
        <f t="shared" si="82"/>
        <v>0</v>
      </c>
      <c r="CV14" s="51">
        <f t="shared" si="83"/>
        <v>0</v>
      </c>
      <c r="CW14" s="51"/>
      <c r="CX14" s="52">
        <f t="shared" si="84"/>
        <v>41791</v>
      </c>
      <c r="CY14" s="42">
        <f t="shared" si="85"/>
      </c>
      <c r="CZ14" s="43">
        <f t="shared" si="86"/>
      </c>
      <c r="DA14" s="44" t="str">
        <f t="shared" si="87"/>
        <v>-</v>
      </c>
      <c r="DB14" s="46">
        <f t="shared" si="88"/>
      </c>
      <c r="DC14" s="47">
        <f t="shared" si="89"/>
      </c>
      <c r="DD14" s="48">
        <f t="shared" si="90"/>
      </c>
      <c r="DE14" s="94" t="e">
        <f t="shared" si="91"/>
        <v>#VALUE!</v>
      </c>
      <c r="DF14" s="94" t="e">
        <f t="shared" si="92"/>
        <v>#VALUE!</v>
      </c>
      <c r="DG14" s="94" t="e">
        <f t="shared" si="93"/>
        <v>#VALUE!</v>
      </c>
      <c r="DH14" s="95" t="e">
        <f t="shared" si="94"/>
        <v>#VALUE!</v>
      </c>
      <c r="DI14" s="95" t="e">
        <f t="shared" si="95"/>
        <v>#VALUE!</v>
      </c>
      <c r="DJ14" s="95" t="e">
        <f t="shared" si="96"/>
        <v>#VALUE!</v>
      </c>
      <c r="DK14" s="51" t="e">
        <f t="shared" si="97"/>
        <v>#VALUE!</v>
      </c>
      <c r="DL14" s="51" t="e">
        <f t="shared" si="98"/>
        <v>#VALUE!</v>
      </c>
      <c r="DM14" s="51">
        <f t="shared" si="99"/>
        <v>0</v>
      </c>
      <c r="DN14" s="21"/>
      <c r="DO14" s="80" t="s">
        <v>0</v>
      </c>
      <c r="DP14" s="57" t="s">
        <v>1</v>
      </c>
      <c r="DQ14" s="58" t="s">
        <v>3</v>
      </c>
      <c r="DR14" s="59" t="s">
        <v>0</v>
      </c>
      <c r="DS14" s="60" t="s">
        <v>1</v>
      </c>
      <c r="DT14" s="82" t="s">
        <v>3</v>
      </c>
      <c r="DU14" s="104"/>
      <c r="DV14" s="105"/>
      <c r="DW14" s="105"/>
      <c r="DX14" s="5"/>
      <c r="DY14" s="5"/>
      <c r="DZ14" s="5"/>
      <c r="EA14" s="5"/>
      <c r="EB14" s="5"/>
      <c r="EC14" s="5"/>
      <c r="ED14" s="5"/>
      <c r="EE14" s="5"/>
      <c r="EF14" s="5"/>
    </row>
    <row r="15" spans="1:136" ht="16.5" customHeight="1" thickBot="1" thickTop="1">
      <c r="A15" s="2"/>
      <c r="B15" s="12">
        <v>7</v>
      </c>
      <c r="C15" s="35"/>
      <c r="D15" s="36"/>
      <c r="E15" s="37"/>
      <c r="F15" s="38"/>
      <c r="G15" s="39"/>
      <c r="H15" s="90"/>
      <c r="I15" s="72">
        <f t="shared" si="2"/>
      </c>
      <c r="J15" s="40">
        <f t="shared" si="3"/>
      </c>
      <c r="K15" s="41">
        <f t="shared" si="4"/>
        <v>0</v>
      </c>
      <c r="L15" s="42">
        <f t="shared" si="5"/>
      </c>
      <c r="M15" s="43">
        <f t="shared" si="6"/>
      </c>
      <c r="N15" s="44" t="str">
        <f t="shared" si="7"/>
        <v>-</v>
      </c>
      <c r="O15" s="45">
        <f t="shared" si="8"/>
      </c>
      <c r="P15" s="102">
        <f t="shared" si="9"/>
      </c>
      <c r="Q15" s="98">
        <f t="shared" si="100"/>
      </c>
      <c r="R15" s="46">
        <f t="shared" si="10"/>
        <v>3987</v>
      </c>
      <c r="S15" s="47">
        <f t="shared" si="11"/>
        <v>3987</v>
      </c>
      <c r="T15" s="48">
        <f t="shared" si="12"/>
        <v>3987</v>
      </c>
      <c r="U15" s="94">
        <f t="shared" si="13"/>
        <v>1910</v>
      </c>
      <c r="V15" s="94">
        <f t="shared" si="14"/>
        <v>11</v>
      </c>
      <c r="W15" s="94">
        <f t="shared" si="15"/>
        <v>30</v>
      </c>
      <c r="X15" s="95">
        <f t="shared" si="16"/>
        <v>1910</v>
      </c>
      <c r="Y15" s="95">
        <f t="shared" si="17"/>
        <v>11</v>
      </c>
      <c r="Z15" s="95">
        <f t="shared" si="18"/>
        <v>30</v>
      </c>
      <c r="AA15" s="49">
        <f t="shared" si="19"/>
        <v>0</v>
      </c>
      <c r="AB15" s="49">
        <f t="shared" si="20"/>
        <v>1</v>
      </c>
      <c r="AC15" s="50">
        <f t="shared" si="21"/>
        <v>1</v>
      </c>
      <c r="AD15" s="51">
        <f t="shared" si="0"/>
        <v>0</v>
      </c>
      <c r="AE15" s="51">
        <f t="shared" si="1"/>
        <v>0</v>
      </c>
      <c r="AF15" s="51">
        <f t="shared" si="22"/>
        <v>0</v>
      </c>
      <c r="AG15" s="51"/>
      <c r="AH15" s="52">
        <f>DO6</f>
        <v>34881</v>
      </c>
      <c r="AI15" s="42" t="str">
        <f t="shared" si="23"/>
        <v>-</v>
      </c>
      <c r="AJ15" s="43" t="str">
        <f t="shared" si="24"/>
        <v>-</v>
      </c>
      <c r="AK15" s="44" t="str">
        <f t="shared" si="25"/>
        <v>-</v>
      </c>
      <c r="AL15" s="46">
        <f t="shared" si="26"/>
        <v>3987</v>
      </c>
      <c r="AM15" s="47">
        <f t="shared" si="27"/>
        <v>3987</v>
      </c>
      <c r="AN15" s="48">
        <f t="shared" si="28"/>
        <v>3987</v>
      </c>
      <c r="AO15" s="94">
        <f t="shared" si="29"/>
        <v>1910</v>
      </c>
      <c r="AP15" s="94">
        <f t="shared" si="30"/>
        <v>11</v>
      </c>
      <c r="AQ15" s="94">
        <f t="shared" si="31"/>
        <v>30</v>
      </c>
      <c r="AR15" s="95">
        <f t="shared" si="32"/>
        <v>1910</v>
      </c>
      <c r="AS15" s="95">
        <f t="shared" si="33"/>
        <v>11</v>
      </c>
      <c r="AT15" s="95">
        <f t="shared" si="34"/>
        <v>30</v>
      </c>
      <c r="AU15" s="51">
        <f t="shared" si="35"/>
        <v>0</v>
      </c>
      <c r="AV15" s="51">
        <f t="shared" si="36"/>
        <v>1</v>
      </c>
      <c r="AW15" s="51">
        <f t="shared" si="37"/>
        <v>0</v>
      </c>
      <c r="AX15" s="51"/>
      <c r="AY15" s="52">
        <f>DO6</f>
        <v>34881</v>
      </c>
      <c r="AZ15" s="42">
        <f t="shared" si="38"/>
      </c>
      <c r="BA15" s="43">
        <f t="shared" si="39"/>
      </c>
      <c r="BB15" s="44" t="str">
        <f t="shared" si="40"/>
        <v>-</v>
      </c>
      <c r="BC15" s="46">
        <f t="shared" si="41"/>
      </c>
      <c r="BD15" s="47">
        <f t="shared" si="42"/>
      </c>
      <c r="BE15" s="48">
        <f t="shared" si="43"/>
      </c>
      <c r="BF15" s="94" t="e">
        <f t="shared" si="44"/>
        <v>#VALUE!</v>
      </c>
      <c r="BG15" s="94" t="e">
        <f t="shared" si="45"/>
        <v>#VALUE!</v>
      </c>
      <c r="BH15" s="94" t="e">
        <f t="shared" si="46"/>
        <v>#VALUE!</v>
      </c>
      <c r="BI15" s="95" t="e">
        <f t="shared" si="47"/>
        <v>#VALUE!</v>
      </c>
      <c r="BJ15" s="95" t="e">
        <f t="shared" si="48"/>
        <v>#VALUE!</v>
      </c>
      <c r="BK15" s="95" t="e">
        <f t="shared" si="49"/>
        <v>#VALUE!</v>
      </c>
      <c r="BL15" s="51" t="e">
        <f t="shared" si="50"/>
        <v>#VALUE!</v>
      </c>
      <c r="BM15" s="51" t="e">
        <f t="shared" si="51"/>
        <v>#VALUE!</v>
      </c>
      <c r="BN15" s="51">
        <f t="shared" si="52"/>
        <v>0</v>
      </c>
      <c r="BO15" s="51"/>
      <c r="BP15" s="52">
        <f t="shared" si="53"/>
        <v>36312</v>
      </c>
      <c r="BQ15" s="42" t="str">
        <f t="shared" si="54"/>
        <v>-</v>
      </c>
      <c r="BR15" s="43" t="str">
        <f t="shared" si="55"/>
        <v>-</v>
      </c>
      <c r="BS15" s="44" t="str">
        <f t="shared" si="56"/>
        <v>-</v>
      </c>
      <c r="BT15" s="46">
        <f t="shared" si="57"/>
        <v>3987</v>
      </c>
      <c r="BU15" s="47">
        <f t="shared" si="58"/>
        <v>3987</v>
      </c>
      <c r="BV15" s="48">
        <f t="shared" si="59"/>
        <v>3987</v>
      </c>
      <c r="BW15" s="94">
        <f t="shared" si="60"/>
        <v>1910</v>
      </c>
      <c r="BX15" s="94">
        <f t="shared" si="61"/>
        <v>11</v>
      </c>
      <c r="BY15" s="94">
        <f t="shared" si="62"/>
        <v>30</v>
      </c>
      <c r="BZ15" s="95">
        <f t="shared" si="63"/>
        <v>1910</v>
      </c>
      <c r="CA15" s="95">
        <f t="shared" si="64"/>
        <v>11</v>
      </c>
      <c r="CB15" s="95">
        <f t="shared" si="65"/>
        <v>30</v>
      </c>
      <c r="CC15" s="51">
        <f t="shared" si="66"/>
        <v>0</v>
      </c>
      <c r="CD15" s="51">
        <f t="shared" si="67"/>
        <v>1</v>
      </c>
      <c r="CE15" s="51">
        <f t="shared" si="68"/>
        <v>0</v>
      </c>
      <c r="CF15" s="51"/>
      <c r="CG15" s="52">
        <f t="shared" si="69"/>
        <v>41791</v>
      </c>
      <c r="CH15" s="42" t="str">
        <f t="shared" si="70"/>
        <v>-</v>
      </c>
      <c r="CI15" s="43" t="str">
        <f t="shared" si="71"/>
        <v>-</v>
      </c>
      <c r="CJ15" s="44" t="str">
        <f t="shared" si="72"/>
        <v>-</v>
      </c>
      <c r="CK15" s="46">
        <f t="shared" si="73"/>
        <v>36312</v>
      </c>
      <c r="CL15" s="47">
        <f t="shared" si="74"/>
        <v>36312</v>
      </c>
      <c r="CM15" s="48">
        <f t="shared" si="101"/>
        <v>36312</v>
      </c>
      <c r="CN15" s="94">
        <f t="shared" si="75"/>
        <v>1999</v>
      </c>
      <c r="CO15" s="94">
        <f t="shared" si="76"/>
        <v>6</v>
      </c>
      <c r="CP15" s="94">
        <f t="shared" si="77"/>
        <v>1</v>
      </c>
      <c r="CQ15" s="95">
        <f t="shared" si="78"/>
        <v>1999</v>
      </c>
      <c r="CR15" s="95">
        <f t="shared" si="79"/>
        <v>6</v>
      </c>
      <c r="CS15" s="95">
        <f t="shared" si="80"/>
        <v>1</v>
      </c>
      <c r="CT15" s="51">
        <f t="shared" si="81"/>
        <v>0</v>
      </c>
      <c r="CU15" s="51">
        <f t="shared" si="82"/>
        <v>0</v>
      </c>
      <c r="CV15" s="51">
        <f t="shared" si="83"/>
        <v>0</v>
      </c>
      <c r="CW15" s="51"/>
      <c r="CX15" s="52">
        <f t="shared" si="84"/>
        <v>41791</v>
      </c>
      <c r="CY15" s="42">
        <f t="shared" si="85"/>
      </c>
      <c r="CZ15" s="43">
        <f t="shared" si="86"/>
      </c>
      <c r="DA15" s="44" t="str">
        <f t="shared" si="87"/>
        <v>-</v>
      </c>
      <c r="DB15" s="46">
        <f t="shared" si="88"/>
      </c>
      <c r="DC15" s="47">
        <f t="shared" si="89"/>
      </c>
      <c r="DD15" s="48">
        <f t="shared" si="90"/>
      </c>
      <c r="DE15" s="94" t="e">
        <f t="shared" si="91"/>
        <v>#VALUE!</v>
      </c>
      <c r="DF15" s="94" t="e">
        <f t="shared" si="92"/>
        <v>#VALUE!</v>
      </c>
      <c r="DG15" s="94" t="e">
        <f t="shared" si="93"/>
        <v>#VALUE!</v>
      </c>
      <c r="DH15" s="95" t="e">
        <f t="shared" si="94"/>
        <v>#VALUE!</v>
      </c>
      <c r="DI15" s="95" t="e">
        <f t="shared" si="95"/>
        <v>#VALUE!</v>
      </c>
      <c r="DJ15" s="95" t="e">
        <f t="shared" si="96"/>
        <v>#VALUE!</v>
      </c>
      <c r="DK15" s="51" t="e">
        <f t="shared" si="97"/>
        <v>#VALUE!</v>
      </c>
      <c r="DL15" s="51" t="e">
        <f t="shared" si="98"/>
        <v>#VALUE!</v>
      </c>
      <c r="DM15" s="51">
        <f t="shared" si="99"/>
        <v>0</v>
      </c>
      <c r="DN15" s="21"/>
      <c r="DO15" s="204" t="s">
        <v>29</v>
      </c>
      <c r="DP15" s="205"/>
      <c r="DQ15" s="205"/>
      <c r="DR15" s="205"/>
      <c r="DS15" s="205"/>
      <c r="DT15" s="205"/>
      <c r="DU15" s="206"/>
      <c r="DV15" s="206"/>
      <c r="DW15" s="207"/>
      <c r="DX15" s="5"/>
      <c r="DY15" s="5"/>
      <c r="DZ15" s="5"/>
      <c r="EA15" s="5"/>
      <c r="EB15" s="5"/>
      <c r="EC15" s="5"/>
      <c r="ED15" s="5"/>
      <c r="EE15" s="5"/>
      <c r="EF15" s="5"/>
    </row>
    <row r="16" spans="1:136" ht="16.5" customHeight="1" thickBot="1" thickTop="1">
      <c r="A16" s="2"/>
      <c r="B16" s="11">
        <v>8</v>
      </c>
      <c r="C16" s="35"/>
      <c r="D16" s="36"/>
      <c r="E16" s="37"/>
      <c r="F16" s="38"/>
      <c r="G16" s="39"/>
      <c r="H16" s="90"/>
      <c r="I16" s="72">
        <f t="shared" si="2"/>
      </c>
      <c r="J16" s="40">
        <f t="shared" si="3"/>
      </c>
      <c r="K16" s="41">
        <f t="shared" si="4"/>
        <v>0</v>
      </c>
      <c r="L16" s="42">
        <f t="shared" si="5"/>
      </c>
      <c r="M16" s="43">
        <f t="shared" si="6"/>
      </c>
      <c r="N16" s="44" t="str">
        <f t="shared" si="7"/>
        <v>-</v>
      </c>
      <c r="O16" s="45">
        <f t="shared" si="8"/>
      </c>
      <c r="P16" s="102">
        <f t="shared" si="9"/>
      </c>
      <c r="Q16" s="98">
        <f t="shared" si="100"/>
      </c>
      <c r="R16" s="46">
        <f t="shared" si="10"/>
        <v>3987</v>
      </c>
      <c r="S16" s="47">
        <f t="shared" si="11"/>
        <v>3987</v>
      </c>
      <c r="T16" s="48">
        <f t="shared" si="12"/>
        <v>3987</v>
      </c>
      <c r="U16" s="94">
        <f t="shared" si="13"/>
        <v>1910</v>
      </c>
      <c r="V16" s="94">
        <f t="shared" si="14"/>
        <v>11</v>
      </c>
      <c r="W16" s="94">
        <f t="shared" si="15"/>
        <v>30</v>
      </c>
      <c r="X16" s="95">
        <f t="shared" si="16"/>
        <v>1910</v>
      </c>
      <c r="Y16" s="95">
        <f t="shared" si="17"/>
        <v>11</v>
      </c>
      <c r="Z16" s="95">
        <f t="shared" si="18"/>
        <v>30</v>
      </c>
      <c r="AA16" s="49">
        <f t="shared" si="19"/>
        <v>0</v>
      </c>
      <c r="AB16" s="49">
        <f t="shared" si="20"/>
        <v>1</v>
      </c>
      <c r="AC16" s="50">
        <f t="shared" si="21"/>
        <v>1</v>
      </c>
      <c r="AD16" s="51">
        <f t="shared" si="0"/>
        <v>0</v>
      </c>
      <c r="AE16" s="51">
        <f t="shared" si="1"/>
        <v>0</v>
      </c>
      <c r="AF16" s="51">
        <f t="shared" si="22"/>
        <v>0</v>
      </c>
      <c r="AG16" s="51"/>
      <c r="AH16" s="52">
        <f>DO6</f>
        <v>34881</v>
      </c>
      <c r="AI16" s="42" t="str">
        <f t="shared" si="23"/>
        <v>-</v>
      </c>
      <c r="AJ16" s="43" t="str">
        <f t="shared" si="24"/>
        <v>-</v>
      </c>
      <c r="AK16" s="44" t="str">
        <f t="shared" si="25"/>
        <v>-</v>
      </c>
      <c r="AL16" s="46">
        <f t="shared" si="26"/>
        <v>3987</v>
      </c>
      <c r="AM16" s="47">
        <f t="shared" si="27"/>
        <v>3987</v>
      </c>
      <c r="AN16" s="48">
        <f t="shared" si="28"/>
        <v>3987</v>
      </c>
      <c r="AO16" s="94">
        <f t="shared" si="29"/>
        <v>1910</v>
      </c>
      <c r="AP16" s="94">
        <f t="shared" si="30"/>
        <v>11</v>
      </c>
      <c r="AQ16" s="94">
        <f t="shared" si="31"/>
        <v>30</v>
      </c>
      <c r="AR16" s="95">
        <f t="shared" si="32"/>
        <v>1910</v>
      </c>
      <c r="AS16" s="95">
        <f t="shared" si="33"/>
        <v>11</v>
      </c>
      <c r="AT16" s="95">
        <f t="shared" si="34"/>
        <v>30</v>
      </c>
      <c r="AU16" s="51">
        <f t="shared" si="35"/>
        <v>0</v>
      </c>
      <c r="AV16" s="51">
        <f t="shared" si="36"/>
        <v>1</v>
      </c>
      <c r="AW16" s="51">
        <f t="shared" si="37"/>
        <v>0</v>
      </c>
      <c r="AX16" s="51"/>
      <c r="AY16" s="52">
        <f>DO6</f>
        <v>34881</v>
      </c>
      <c r="AZ16" s="42">
        <f t="shared" si="38"/>
      </c>
      <c r="BA16" s="43">
        <f t="shared" si="39"/>
      </c>
      <c r="BB16" s="44" t="str">
        <f t="shared" si="40"/>
        <v>-</v>
      </c>
      <c r="BC16" s="46">
        <f t="shared" si="41"/>
      </c>
      <c r="BD16" s="47">
        <f t="shared" si="42"/>
      </c>
      <c r="BE16" s="48">
        <f t="shared" si="43"/>
      </c>
      <c r="BF16" s="94" t="e">
        <f t="shared" si="44"/>
        <v>#VALUE!</v>
      </c>
      <c r="BG16" s="94" t="e">
        <f t="shared" si="45"/>
        <v>#VALUE!</v>
      </c>
      <c r="BH16" s="94" t="e">
        <f t="shared" si="46"/>
        <v>#VALUE!</v>
      </c>
      <c r="BI16" s="95" t="e">
        <f t="shared" si="47"/>
        <v>#VALUE!</v>
      </c>
      <c r="BJ16" s="95" t="e">
        <f t="shared" si="48"/>
        <v>#VALUE!</v>
      </c>
      <c r="BK16" s="95" t="e">
        <f t="shared" si="49"/>
        <v>#VALUE!</v>
      </c>
      <c r="BL16" s="51" t="e">
        <f t="shared" si="50"/>
        <v>#VALUE!</v>
      </c>
      <c r="BM16" s="51" t="e">
        <f t="shared" si="51"/>
        <v>#VALUE!</v>
      </c>
      <c r="BN16" s="51">
        <f t="shared" si="52"/>
        <v>0</v>
      </c>
      <c r="BO16" s="51"/>
      <c r="BP16" s="52">
        <f t="shared" si="53"/>
        <v>36312</v>
      </c>
      <c r="BQ16" s="42" t="str">
        <f t="shared" si="54"/>
        <v>-</v>
      </c>
      <c r="BR16" s="43" t="str">
        <f t="shared" si="55"/>
        <v>-</v>
      </c>
      <c r="BS16" s="44" t="str">
        <f t="shared" si="56"/>
        <v>-</v>
      </c>
      <c r="BT16" s="46">
        <f t="shared" si="57"/>
        <v>3987</v>
      </c>
      <c r="BU16" s="47">
        <f t="shared" si="58"/>
        <v>3987</v>
      </c>
      <c r="BV16" s="48">
        <f t="shared" si="59"/>
        <v>3987</v>
      </c>
      <c r="BW16" s="94">
        <f t="shared" si="60"/>
        <v>1910</v>
      </c>
      <c r="BX16" s="94">
        <f t="shared" si="61"/>
        <v>11</v>
      </c>
      <c r="BY16" s="94">
        <f t="shared" si="62"/>
        <v>30</v>
      </c>
      <c r="BZ16" s="95">
        <f t="shared" si="63"/>
        <v>1910</v>
      </c>
      <c r="CA16" s="95">
        <f t="shared" si="64"/>
        <v>11</v>
      </c>
      <c r="CB16" s="95">
        <f t="shared" si="65"/>
        <v>30</v>
      </c>
      <c r="CC16" s="51">
        <f t="shared" si="66"/>
        <v>0</v>
      </c>
      <c r="CD16" s="51">
        <f t="shared" si="67"/>
        <v>1</v>
      </c>
      <c r="CE16" s="51">
        <f t="shared" si="68"/>
        <v>0</v>
      </c>
      <c r="CF16" s="51"/>
      <c r="CG16" s="52">
        <f t="shared" si="69"/>
        <v>41791</v>
      </c>
      <c r="CH16" s="42" t="str">
        <f t="shared" si="70"/>
        <v>-</v>
      </c>
      <c r="CI16" s="43" t="str">
        <f t="shared" si="71"/>
        <v>-</v>
      </c>
      <c r="CJ16" s="44" t="str">
        <f t="shared" si="72"/>
        <v>-</v>
      </c>
      <c r="CK16" s="46">
        <f t="shared" si="73"/>
        <v>36312</v>
      </c>
      <c r="CL16" s="47">
        <f t="shared" si="74"/>
        <v>36312</v>
      </c>
      <c r="CM16" s="48">
        <f t="shared" si="101"/>
        <v>36312</v>
      </c>
      <c r="CN16" s="94">
        <f t="shared" si="75"/>
        <v>1999</v>
      </c>
      <c r="CO16" s="94">
        <f t="shared" si="76"/>
        <v>6</v>
      </c>
      <c r="CP16" s="94">
        <f t="shared" si="77"/>
        <v>1</v>
      </c>
      <c r="CQ16" s="95">
        <f t="shared" si="78"/>
        <v>1999</v>
      </c>
      <c r="CR16" s="95">
        <f t="shared" si="79"/>
        <v>6</v>
      </c>
      <c r="CS16" s="95">
        <f t="shared" si="80"/>
        <v>1</v>
      </c>
      <c r="CT16" s="51">
        <f t="shared" si="81"/>
        <v>0</v>
      </c>
      <c r="CU16" s="51">
        <f t="shared" si="82"/>
        <v>0</v>
      </c>
      <c r="CV16" s="51">
        <f t="shared" si="83"/>
        <v>0</v>
      </c>
      <c r="CW16" s="51"/>
      <c r="CX16" s="52">
        <f t="shared" si="84"/>
        <v>41791</v>
      </c>
      <c r="CY16" s="42">
        <f t="shared" si="85"/>
      </c>
      <c r="CZ16" s="43">
        <f t="shared" si="86"/>
      </c>
      <c r="DA16" s="44" t="str">
        <f t="shared" si="87"/>
        <v>-</v>
      </c>
      <c r="DB16" s="46">
        <f t="shared" si="88"/>
      </c>
      <c r="DC16" s="47">
        <f t="shared" si="89"/>
      </c>
      <c r="DD16" s="48">
        <f t="shared" si="90"/>
      </c>
      <c r="DE16" s="94" t="e">
        <f t="shared" si="91"/>
        <v>#VALUE!</v>
      </c>
      <c r="DF16" s="94" t="e">
        <f t="shared" si="92"/>
        <v>#VALUE!</v>
      </c>
      <c r="DG16" s="94" t="e">
        <f t="shared" si="93"/>
        <v>#VALUE!</v>
      </c>
      <c r="DH16" s="95" t="e">
        <f t="shared" si="94"/>
        <v>#VALUE!</v>
      </c>
      <c r="DI16" s="95" t="e">
        <f t="shared" si="95"/>
        <v>#VALUE!</v>
      </c>
      <c r="DJ16" s="95" t="e">
        <f t="shared" si="96"/>
        <v>#VALUE!</v>
      </c>
      <c r="DK16" s="51" t="e">
        <f t="shared" si="97"/>
        <v>#VALUE!</v>
      </c>
      <c r="DL16" s="51" t="e">
        <f t="shared" si="98"/>
        <v>#VALUE!</v>
      </c>
      <c r="DM16" s="51">
        <f t="shared" si="99"/>
        <v>0</v>
      </c>
      <c r="DN16" s="21"/>
      <c r="DO16" s="201" t="s">
        <v>42</v>
      </c>
      <c r="DP16" s="202"/>
      <c r="DQ16" s="203"/>
      <c r="DR16" s="211" t="s">
        <v>43</v>
      </c>
      <c r="DS16" s="212"/>
      <c r="DT16" s="213"/>
      <c r="DU16" s="211" t="s">
        <v>31</v>
      </c>
      <c r="DV16" s="212"/>
      <c r="DW16" s="213"/>
      <c r="DX16" s="5"/>
      <c r="DY16" s="5"/>
      <c r="DZ16" s="5"/>
      <c r="EA16" s="5"/>
      <c r="EB16" s="5"/>
      <c r="EC16" s="5"/>
      <c r="ED16" s="5"/>
      <c r="EE16" s="5"/>
      <c r="EF16" s="5"/>
    </row>
    <row r="17" spans="1:136" ht="16.5" customHeight="1" thickBot="1" thickTop="1">
      <c r="A17" s="2"/>
      <c r="B17" s="11">
        <v>9</v>
      </c>
      <c r="C17" s="35"/>
      <c r="D17" s="36"/>
      <c r="E17" s="37"/>
      <c r="F17" s="38"/>
      <c r="G17" s="39"/>
      <c r="H17" s="90"/>
      <c r="I17" s="72">
        <f t="shared" si="2"/>
      </c>
      <c r="J17" s="40">
        <f t="shared" si="3"/>
      </c>
      <c r="K17" s="41">
        <f t="shared" si="4"/>
        <v>0</v>
      </c>
      <c r="L17" s="42">
        <f t="shared" si="5"/>
      </c>
      <c r="M17" s="43">
        <f t="shared" si="6"/>
      </c>
      <c r="N17" s="44" t="str">
        <f t="shared" si="7"/>
        <v>-</v>
      </c>
      <c r="O17" s="45">
        <f t="shared" si="8"/>
      </c>
      <c r="P17" s="102">
        <f t="shared" si="9"/>
      </c>
      <c r="Q17" s="98">
        <f t="shared" si="100"/>
      </c>
      <c r="R17" s="46">
        <f t="shared" si="10"/>
        <v>3987</v>
      </c>
      <c r="S17" s="47">
        <f t="shared" si="11"/>
        <v>3987</v>
      </c>
      <c r="T17" s="48">
        <f t="shared" si="12"/>
        <v>3987</v>
      </c>
      <c r="U17" s="94">
        <f t="shared" si="13"/>
        <v>1910</v>
      </c>
      <c r="V17" s="94">
        <f t="shared" si="14"/>
        <v>11</v>
      </c>
      <c r="W17" s="94">
        <f t="shared" si="15"/>
        <v>30</v>
      </c>
      <c r="X17" s="95">
        <f t="shared" si="16"/>
        <v>1910</v>
      </c>
      <c r="Y17" s="95">
        <f t="shared" si="17"/>
        <v>11</v>
      </c>
      <c r="Z17" s="95">
        <f t="shared" si="18"/>
        <v>30</v>
      </c>
      <c r="AA17" s="49">
        <f t="shared" si="19"/>
        <v>0</v>
      </c>
      <c r="AB17" s="49">
        <f t="shared" si="20"/>
        <v>1</v>
      </c>
      <c r="AC17" s="50">
        <f t="shared" si="21"/>
        <v>1</v>
      </c>
      <c r="AD17" s="51">
        <f t="shared" si="0"/>
        <v>0</v>
      </c>
      <c r="AE17" s="51">
        <f t="shared" si="1"/>
        <v>0</v>
      </c>
      <c r="AF17" s="51">
        <f t="shared" si="22"/>
        <v>0</v>
      </c>
      <c r="AG17" s="51"/>
      <c r="AH17" s="52">
        <f>DO6</f>
        <v>34881</v>
      </c>
      <c r="AI17" s="42" t="str">
        <f t="shared" si="23"/>
        <v>-</v>
      </c>
      <c r="AJ17" s="43" t="str">
        <f t="shared" si="24"/>
        <v>-</v>
      </c>
      <c r="AK17" s="44" t="str">
        <f t="shared" si="25"/>
        <v>-</v>
      </c>
      <c r="AL17" s="46">
        <f t="shared" si="26"/>
        <v>3987</v>
      </c>
      <c r="AM17" s="47">
        <f t="shared" si="27"/>
        <v>3987</v>
      </c>
      <c r="AN17" s="48">
        <f t="shared" si="28"/>
        <v>3987</v>
      </c>
      <c r="AO17" s="94">
        <f t="shared" si="29"/>
        <v>1910</v>
      </c>
      <c r="AP17" s="94">
        <f t="shared" si="30"/>
        <v>11</v>
      </c>
      <c r="AQ17" s="94">
        <f t="shared" si="31"/>
        <v>30</v>
      </c>
      <c r="AR17" s="95">
        <f t="shared" si="32"/>
        <v>1910</v>
      </c>
      <c r="AS17" s="95">
        <f t="shared" si="33"/>
        <v>11</v>
      </c>
      <c r="AT17" s="95">
        <f t="shared" si="34"/>
        <v>30</v>
      </c>
      <c r="AU17" s="51">
        <f t="shared" si="35"/>
        <v>0</v>
      </c>
      <c r="AV17" s="51">
        <f t="shared" si="36"/>
        <v>1</v>
      </c>
      <c r="AW17" s="51">
        <f t="shared" si="37"/>
        <v>0</v>
      </c>
      <c r="AX17" s="51"/>
      <c r="AY17" s="52">
        <f>DO6</f>
        <v>34881</v>
      </c>
      <c r="AZ17" s="42">
        <f t="shared" si="38"/>
      </c>
      <c r="BA17" s="43">
        <f t="shared" si="39"/>
      </c>
      <c r="BB17" s="44" t="str">
        <f t="shared" si="40"/>
        <v>-</v>
      </c>
      <c r="BC17" s="46">
        <f t="shared" si="41"/>
      </c>
      <c r="BD17" s="47">
        <f t="shared" si="42"/>
      </c>
      <c r="BE17" s="48">
        <f t="shared" si="43"/>
      </c>
      <c r="BF17" s="94" t="e">
        <f t="shared" si="44"/>
        <v>#VALUE!</v>
      </c>
      <c r="BG17" s="94" t="e">
        <f t="shared" si="45"/>
        <v>#VALUE!</v>
      </c>
      <c r="BH17" s="94" t="e">
        <f t="shared" si="46"/>
        <v>#VALUE!</v>
      </c>
      <c r="BI17" s="95" t="e">
        <f t="shared" si="47"/>
        <v>#VALUE!</v>
      </c>
      <c r="BJ17" s="95" t="e">
        <f t="shared" si="48"/>
        <v>#VALUE!</v>
      </c>
      <c r="BK17" s="95" t="e">
        <f t="shared" si="49"/>
        <v>#VALUE!</v>
      </c>
      <c r="BL17" s="51" t="e">
        <f t="shared" si="50"/>
        <v>#VALUE!</v>
      </c>
      <c r="BM17" s="51" t="e">
        <f t="shared" si="51"/>
        <v>#VALUE!</v>
      </c>
      <c r="BN17" s="51">
        <f t="shared" si="52"/>
        <v>0</v>
      </c>
      <c r="BO17" s="51"/>
      <c r="BP17" s="52">
        <f t="shared" si="53"/>
        <v>36312</v>
      </c>
      <c r="BQ17" s="42" t="str">
        <f t="shared" si="54"/>
        <v>-</v>
      </c>
      <c r="BR17" s="43" t="str">
        <f t="shared" si="55"/>
        <v>-</v>
      </c>
      <c r="BS17" s="44" t="str">
        <f t="shared" si="56"/>
        <v>-</v>
      </c>
      <c r="BT17" s="46">
        <f t="shared" si="57"/>
        <v>3987</v>
      </c>
      <c r="BU17" s="47">
        <f t="shared" si="58"/>
        <v>3987</v>
      </c>
      <c r="BV17" s="48">
        <f t="shared" si="59"/>
        <v>3987</v>
      </c>
      <c r="BW17" s="94">
        <f t="shared" si="60"/>
        <v>1910</v>
      </c>
      <c r="BX17" s="94">
        <f t="shared" si="61"/>
        <v>11</v>
      </c>
      <c r="BY17" s="94">
        <f t="shared" si="62"/>
        <v>30</v>
      </c>
      <c r="BZ17" s="95">
        <f t="shared" si="63"/>
        <v>1910</v>
      </c>
      <c r="CA17" s="95">
        <f t="shared" si="64"/>
        <v>11</v>
      </c>
      <c r="CB17" s="95">
        <f t="shared" si="65"/>
        <v>30</v>
      </c>
      <c r="CC17" s="51">
        <f t="shared" si="66"/>
        <v>0</v>
      </c>
      <c r="CD17" s="51">
        <f t="shared" si="67"/>
        <v>1</v>
      </c>
      <c r="CE17" s="51">
        <f t="shared" si="68"/>
        <v>0</v>
      </c>
      <c r="CF17" s="51"/>
      <c r="CG17" s="52">
        <f t="shared" si="69"/>
        <v>41791</v>
      </c>
      <c r="CH17" s="42" t="str">
        <f t="shared" si="70"/>
        <v>-</v>
      </c>
      <c r="CI17" s="43" t="str">
        <f t="shared" si="71"/>
        <v>-</v>
      </c>
      <c r="CJ17" s="44" t="str">
        <f t="shared" si="72"/>
        <v>-</v>
      </c>
      <c r="CK17" s="46">
        <f t="shared" si="73"/>
        <v>36312</v>
      </c>
      <c r="CL17" s="47">
        <f t="shared" si="74"/>
        <v>36312</v>
      </c>
      <c r="CM17" s="48">
        <f t="shared" si="101"/>
        <v>36312</v>
      </c>
      <c r="CN17" s="94">
        <f t="shared" si="75"/>
        <v>1999</v>
      </c>
      <c r="CO17" s="94">
        <f t="shared" si="76"/>
        <v>6</v>
      </c>
      <c r="CP17" s="94">
        <f t="shared" si="77"/>
        <v>1</v>
      </c>
      <c r="CQ17" s="95">
        <f t="shared" si="78"/>
        <v>1999</v>
      </c>
      <c r="CR17" s="95">
        <f t="shared" si="79"/>
        <v>6</v>
      </c>
      <c r="CS17" s="95">
        <f t="shared" si="80"/>
        <v>1</v>
      </c>
      <c r="CT17" s="51">
        <f t="shared" si="81"/>
        <v>0</v>
      </c>
      <c r="CU17" s="51">
        <f t="shared" si="82"/>
        <v>0</v>
      </c>
      <c r="CV17" s="51">
        <f t="shared" si="83"/>
        <v>0</v>
      </c>
      <c r="CW17" s="51"/>
      <c r="CX17" s="52">
        <f t="shared" si="84"/>
        <v>41791</v>
      </c>
      <c r="CY17" s="42">
        <f t="shared" si="85"/>
      </c>
      <c r="CZ17" s="43">
        <f t="shared" si="86"/>
      </c>
      <c r="DA17" s="44" t="str">
        <f t="shared" si="87"/>
        <v>-</v>
      </c>
      <c r="DB17" s="46">
        <f t="shared" si="88"/>
      </c>
      <c r="DC17" s="47">
        <f t="shared" si="89"/>
      </c>
      <c r="DD17" s="48">
        <f t="shared" si="90"/>
      </c>
      <c r="DE17" s="94" t="e">
        <f t="shared" si="91"/>
        <v>#VALUE!</v>
      </c>
      <c r="DF17" s="94" t="e">
        <f t="shared" si="92"/>
        <v>#VALUE!</v>
      </c>
      <c r="DG17" s="94" t="e">
        <f t="shared" si="93"/>
        <v>#VALUE!</v>
      </c>
      <c r="DH17" s="95" t="e">
        <f t="shared" si="94"/>
        <v>#VALUE!</v>
      </c>
      <c r="DI17" s="95" t="e">
        <f t="shared" si="95"/>
        <v>#VALUE!</v>
      </c>
      <c r="DJ17" s="95" t="e">
        <f t="shared" si="96"/>
        <v>#VALUE!</v>
      </c>
      <c r="DK17" s="51" t="e">
        <f t="shared" si="97"/>
        <v>#VALUE!</v>
      </c>
      <c r="DL17" s="51" t="e">
        <f t="shared" si="98"/>
        <v>#VALUE!</v>
      </c>
      <c r="DM17" s="51">
        <f t="shared" si="99"/>
        <v>0</v>
      </c>
      <c r="DN17" s="21"/>
      <c r="DO17" s="79">
        <f>BQ24</f>
      </c>
      <c r="DP17" s="53">
        <f>BR24</f>
      </c>
      <c r="DQ17" s="54" t="str">
        <f>BS24</f>
        <v>-</v>
      </c>
      <c r="DR17" s="55" t="str">
        <f>CH24</f>
        <v>-</v>
      </c>
      <c r="DS17" s="56" t="str">
        <f>CI24</f>
        <v>-</v>
      </c>
      <c r="DT17" s="81" t="str">
        <f>CJ24</f>
        <v>-</v>
      </c>
      <c r="DU17" s="55">
        <f>CY24</f>
        <v>5</v>
      </c>
      <c r="DV17" s="56">
        <f>CZ24</f>
        <v>0</v>
      </c>
      <c r="DW17" s="81">
        <f>DA24</f>
        <v>0</v>
      </c>
      <c r="DX17" s="5"/>
      <c r="DY17" s="5"/>
      <c r="DZ17" s="5"/>
      <c r="EA17" s="5"/>
      <c r="EB17" s="5"/>
      <c r="EC17" s="5"/>
      <c r="ED17" s="5"/>
      <c r="EE17" s="5"/>
      <c r="EF17" s="5"/>
    </row>
    <row r="18" spans="1:136" ht="16.5" customHeight="1" thickBot="1" thickTop="1">
      <c r="A18" s="2"/>
      <c r="B18" s="12">
        <v>10</v>
      </c>
      <c r="C18" s="35"/>
      <c r="D18" s="36"/>
      <c r="E18" s="37"/>
      <c r="F18" s="38"/>
      <c r="G18" s="39"/>
      <c r="H18" s="90"/>
      <c r="I18" s="72">
        <f t="shared" si="2"/>
      </c>
      <c r="J18" s="40">
        <f t="shared" si="3"/>
      </c>
      <c r="K18" s="41">
        <f t="shared" si="4"/>
        <v>0</v>
      </c>
      <c r="L18" s="42">
        <f t="shared" si="5"/>
      </c>
      <c r="M18" s="43">
        <f t="shared" si="6"/>
      </c>
      <c r="N18" s="44" t="str">
        <f t="shared" si="7"/>
        <v>-</v>
      </c>
      <c r="O18" s="68">
        <f aca="true" t="shared" si="102" ref="O18:O23">IF(OR(C18="",C18=" ",C18="　",C18="null"),"",INT(AC18/12))</f>
      </c>
      <c r="P18" s="103">
        <f aca="true" t="shared" si="103" ref="P18:P23">IF(OR(C18="",C18=" ",C18="　",C18="null"),"",MOD(AC18,12))</f>
      </c>
      <c r="Q18" s="98">
        <f t="shared" si="100"/>
      </c>
      <c r="R18" s="46">
        <f t="shared" si="10"/>
        <v>3987</v>
      </c>
      <c r="S18" s="47">
        <f t="shared" si="11"/>
        <v>3987</v>
      </c>
      <c r="T18" s="48">
        <f t="shared" si="12"/>
        <v>3987</v>
      </c>
      <c r="U18" s="94">
        <f t="shared" si="13"/>
        <v>1910</v>
      </c>
      <c r="V18" s="94">
        <f t="shared" si="14"/>
        <v>11</v>
      </c>
      <c r="W18" s="94">
        <f t="shared" si="15"/>
        <v>30</v>
      </c>
      <c r="X18" s="95">
        <f t="shared" si="16"/>
        <v>1910</v>
      </c>
      <c r="Y18" s="95">
        <f t="shared" si="17"/>
        <v>11</v>
      </c>
      <c r="Z18" s="95">
        <f t="shared" si="18"/>
        <v>30</v>
      </c>
      <c r="AA18" s="49">
        <f t="shared" si="19"/>
        <v>0</v>
      </c>
      <c r="AB18" s="49">
        <f t="shared" si="20"/>
        <v>1</v>
      </c>
      <c r="AC18" s="50">
        <f t="shared" si="21"/>
        <v>1</v>
      </c>
      <c r="AD18" s="51">
        <f t="shared" si="0"/>
        <v>0</v>
      </c>
      <c r="AE18" s="51">
        <f t="shared" si="1"/>
        <v>0</v>
      </c>
      <c r="AF18" s="51">
        <f t="shared" si="22"/>
        <v>0</v>
      </c>
      <c r="AG18" s="51"/>
      <c r="AH18" s="52">
        <f>DO6</f>
        <v>34881</v>
      </c>
      <c r="AI18" s="42" t="str">
        <f t="shared" si="23"/>
        <v>-</v>
      </c>
      <c r="AJ18" s="43" t="str">
        <f t="shared" si="24"/>
        <v>-</v>
      </c>
      <c r="AK18" s="44" t="str">
        <f t="shared" si="25"/>
        <v>-</v>
      </c>
      <c r="AL18" s="46">
        <f t="shared" si="26"/>
        <v>3987</v>
      </c>
      <c r="AM18" s="47">
        <f t="shared" si="27"/>
        <v>3987</v>
      </c>
      <c r="AN18" s="48">
        <f t="shared" si="28"/>
        <v>3987</v>
      </c>
      <c r="AO18" s="94">
        <f t="shared" si="29"/>
        <v>1910</v>
      </c>
      <c r="AP18" s="94">
        <f t="shared" si="30"/>
        <v>11</v>
      </c>
      <c r="AQ18" s="94">
        <f t="shared" si="31"/>
        <v>30</v>
      </c>
      <c r="AR18" s="95">
        <f t="shared" si="32"/>
        <v>1910</v>
      </c>
      <c r="AS18" s="95">
        <f t="shared" si="33"/>
        <v>11</v>
      </c>
      <c r="AT18" s="95">
        <f t="shared" si="34"/>
        <v>30</v>
      </c>
      <c r="AU18" s="51">
        <f t="shared" si="35"/>
        <v>0</v>
      </c>
      <c r="AV18" s="51">
        <f t="shared" si="36"/>
        <v>1</v>
      </c>
      <c r="AW18" s="51">
        <f t="shared" si="37"/>
        <v>0</v>
      </c>
      <c r="AX18" s="51"/>
      <c r="AY18" s="52">
        <f>DO6</f>
        <v>34881</v>
      </c>
      <c r="AZ18" s="42">
        <f t="shared" si="38"/>
      </c>
      <c r="BA18" s="43">
        <f t="shared" si="39"/>
      </c>
      <c r="BB18" s="44" t="str">
        <f t="shared" si="40"/>
        <v>-</v>
      </c>
      <c r="BC18" s="46">
        <f t="shared" si="41"/>
      </c>
      <c r="BD18" s="47">
        <f t="shared" si="42"/>
      </c>
      <c r="BE18" s="48">
        <f t="shared" si="43"/>
      </c>
      <c r="BF18" s="94" t="e">
        <f t="shared" si="44"/>
        <v>#VALUE!</v>
      </c>
      <c r="BG18" s="94" t="e">
        <f t="shared" si="45"/>
        <v>#VALUE!</v>
      </c>
      <c r="BH18" s="94" t="e">
        <f t="shared" si="46"/>
        <v>#VALUE!</v>
      </c>
      <c r="BI18" s="95" t="e">
        <f t="shared" si="47"/>
        <v>#VALUE!</v>
      </c>
      <c r="BJ18" s="95" t="e">
        <f t="shared" si="48"/>
        <v>#VALUE!</v>
      </c>
      <c r="BK18" s="95" t="e">
        <f t="shared" si="49"/>
        <v>#VALUE!</v>
      </c>
      <c r="BL18" s="51" t="e">
        <f t="shared" si="50"/>
        <v>#VALUE!</v>
      </c>
      <c r="BM18" s="51" t="e">
        <f t="shared" si="51"/>
        <v>#VALUE!</v>
      </c>
      <c r="BN18" s="51">
        <f t="shared" si="52"/>
        <v>0</v>
      </c>
      <c r="BO18" s="51"/>
      <c r="BP18" s="52">
        <f t="shared" si="53"/>
        <v>36312</v>
      </c>
      <c r="BQ18" s="42" t="str">
        <f t="shared" si="54"/>
        <v>-</v>
      </c>
      <c r="BR18" s="43" t="str">
        <f t="shared" si="55"/>
        <v>-</v>
      </c>
      <c r="BS18" s="44" t="str">
        <f t="shared" si="56"/>
        <v>-</v>
      </c>
      <c r="BT18" s="46">
        <f t="shared" si="57"/>
        <v>3987</v>
      </c>
      <c r="BU18" s="47">
        <f t="shared" si="58"/>
        <v>3987</v>
      </c>
      <c r="BV18" s="48">
        <f t="shared" si="59"/>
        <v>3987</v>
      </c>
      <c r="BW18" s="94">
        <f t="shared" si="60"/>
        <v>1910</v>
      </c>
      <c r="BX18" s="94">
        <f t="shared" si="61"/>
        <v>11</v>
      </c>
      <c r="BY18" s="94">
        <f t="shared" si="62"/>
        <v>30</v>
      </c>
      <c r="BZ18" s="95">
        <f t="shared" si="63"/>
        <v>1910</v>
      </c>
      <c r="CA18" s="95">
        <f t="shared" si="64"/>
        <v>11</v>
      </c>
      <c r="CB18" s="95">
        <f t="shared" si="65"/>
        <v>30</v>
      </c>
      <c r="CC18" s="51">
        <f t="shared" si="66"/>
        <v>0</v>
      </c>
      <c r="CD18" s="51">
        <f t="shared" si="67"/>
        <v>1</v>
      </c>
      <c r="CE18" s="51">
        <f t="shared" si="68"/>
        <v>0</v>
      </c>
      <c r="CF18" s="51"/>
      <c r="CG18" s="52">
        <f t="shared" si="69"/>
        <v>41791</v>
      </c>
      <c r="CH18" s="42" t="str">
        <f t="shared" si="70"/>
        <v>-</v>
      </c>
      <c r="CI18" s="43" t="str">
        <f t="shared" si="71"/>
        <v>-</v>
      </c>
      <c r="CJ18" s="44" t="str">
        <f t="shared" si="72"/>
        <v>-</v>
      </c>
      <c r="CK18" s="46">
        <f t="shared" si="73"/>
        <v>36312</v>
      </c>
      <c r="CL18" s="47">
        <f t="shared" si="74"/>
        <v>36312</v>
      </c>
      <c r="CM18" s="48">
        <f t="shared" si="101"/>
        <v>36312</v>
      </c>
      <c r="CN18" s="94">
        <f t="shared" si="75"/>
        <v>1999</v>
      </c>
      <c r="CO18" s="94">
        <f t="shared" si="76"/>
        <v>6</v>
      </c>
      <c r="CP18" s="94">
        <f t="shared" si="77"/>
        <v>1</v>
      </c>
      <c r="CQ18" s="95">
        <f t="shared" si="78"/>
        <v>1999</v>
      </c>
      <c r="CR18" s="95">
        <f t="shared" si="79"/>
        <v>6</v>
      </c>
      <c r="CS18" s="95">
        <f t="shared" si="80"/>
        <v>1</v>
      </c>
      <c r="CT18" s="51">
        <f t="shared" si="81"/>
        <v>0</v>
      </c>
      <c r="CU18" s="51">
        <f t="shared" si="82"/>
        <v>0</v>
      </c>
      <c r="CV18" s="51">
        <f t="shared" si="83"/>
        <v>0</v>
      </c>
      <c r="CW18" s="51"/>
      <c r="CX18" s="52">
        <f t="shared" si="84"/>
        <v>41791</v>
      </c>
      <c r="CY18" s="42">
        <f t="shared" si="85"/>
      </c>
      <c r="CZ18" s="43">
        <f t="shared" si="86"/>
      </c>
      <c r="DA18" s="44" t="str">
        <f t="shared" si="87"/>
        <v>-</v>
      </c>
      <c r="DB18" s="46">
        <f t="shared" si="88"/>
      </c>
      <c r="DC18" s="47">
        <f t="shared" si="89"/>
      </c>
      <c r="DD18" s="48">
        <f t="shared" si="90"/>
      </c>
      <c r="DE18" s="94" t="e">
        <f t="shared" si="91"/>
        <v>#VALUE!</v>
      </c>
      <c r="DF18" s="94" t="e">
        <f t="shared" si="92"/>
        <v>#VALUE!</v>
      </c>
      <c r="DG18" s="94" t="e">
        <f t="shared" si="93"/>
        <v>#VALUE!</v>
      </c>
      <c r="DH18" s="95" t="e">
        <f t="shared" si="94"/>
        <v>#VALUE!</v>
      </c>
      <c r="DI18" s="95" t="e">
        <f t="shared" si="95"/>
        <v>#VALUE!</v>
      </c>
      <c r="DJ18" s="95" t="e">
        <f t="shared" si="96"/>
        <v>#VALUE!</v>
      </c>
      <c r="DK18" s="51" t="e">
        <f t="shared" si="97"/>
        <v>#VALUE!</v>
      </c>
      <c r="DL18" s="51" t="e">
        <f t="shared" si="98"/>
        <v>#VALUE!</v>
      </c>
      <c r="DM18" s="51">
        <f t="shared" si="99"/>
        <v>0</v>
      </c>
      <c r="DN18" s="21"/>
      <c r="DO18" s="83" t="s">
        <v>0</v>
      </c>
      <c r="DP18" s="84" t="s">
        <v>1</v>
      </c>
      <c r="DQ18" s="85" t="s">
        <v>3</v>
      </c>
      <c r="DR18" s="86" t="s">
        <v>0</v>
      </c>
      <c r="DS18" s="87" t="s">
        <v>1</v>
      </c>
      <c r="DT18" s="88" t="s">
        <v>3</v>
      </c>
      <c r="DU18" s="86" t="s">
        <v>0</v>
      </c>
      <c r="DV18" s="87" t="s">
        <v>1</v>
      </c>
      <c r="DW18" s="88" t="s">
        <v>3</v>
      </c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6.5" customHeight="1" thickBot="1" thickTop="1">
      <c r="A19" s="2"/>
      <c r="B19" s="11">
        <v>11</v>
      </c>
      <c r="C19" s="35"/>
      <c r="D19" s="36"/>
      <c r="E19" s="37"/>
      <c r="F19" s="38"/>
      <c r="G19" s="39"/>
      <c r="H19" s="90"/>
      <c r="I19" s="72">
        <f t="shared" si="2"/>
      </c>
      <c r="J19" s="40">
        <f t="shared" si="3"/>
      </c>
      <c r="K19" s="41">
        <f t="shared" si="4"/>
        <v>0</v>
      </c>
      <c r="L19" s="42">
        <f t="shared" si="5"/>
      </c>
      <c r="M19" s="43">
        <f t="shared" si="6"/>
      </c>
      <c r="N19" s="44" t="str">
        <f t="shared" si="7"/>
        <v>-</v>
      </c>
      <c r="O19" s="68">
        <f t="shared" si="102"/>
      </c>
      <c r="P19" s="103">
        <f t="shared" si="103"/>
      </c>
      <c r="Q19" s="98">
        <f t="shared" si="100"/>
      </c>
      <c r="R19" s="46">
        <f t="shared" si="10"/>
        <v>3987</v>
      </c>
      <c r="S19" s="47">
        <f t="shared" si="11"/>
        <v>3987</v>
      </c>
      <c r="T19" s="48">
        <f t="shared" si="12"/>
        <v>3987</v>
      </c>
      <c r="U19" s="94">
        <f t="shared" si="13"/>
        <v>1910</v>
      </c>
      <c r="V19" s="94">
        <f t="shared" si="14"/>
        <v>11</v>
      </c>
      <c r="W19" s="94">
        <f t="shared" si="15"/>
        <v>30</v>
      </c>
      <c r="X19" s="95">
        <f t="shared" si="16"/>
        <v>1910</v>
      </c>
      <c r="Y19" s="95">
        <f t="shared" si="17"/>
        <v>11</v>
      </c>
      <c r="Z19" s="95">
        <f t="shared" si="18"/>
        <v>30</v>
      </c>
      <c r="AA19" s="49">
        <f t="shared" si="19"/>
        <v>0</v>
      </c>
      <c r="AB19" s="49">
        <f t="shared" si="20"/>
        <v>1</v>
      </c>
      <c r="AC19" s="50">
        <f t="shared" si="21"/>
        <v>1</v>
      </c>
      <c r="AD19" s="51">
        <f t="shared" si="0"/>
        <v>0</v>
      </c>
      <c r="AE19" s="51">
        <f t="shared" si="1"/>
        <v>0</v>
      </c>
      <c r="AF19" s="51">
        <f t="shared" si="22"/>
        <v>0</v>
      </c>
      <c r="AG19" s="51"/>
      <c r="AH19" s="52">
        <f>DO6</f>
        <v>34881</v>
      </c>
      <c r="AI19" s="42" t="str">
        <f t="shared" si="23"/>
        <v>-</v>
      </c>
      <c r="AJ19" s="43" t="str">
        <f t="shared" si="24"/>
        <v>-</v>
      </c>
      <c r="AK19" s="44" t="str">
        <f t="shared" si="25"/>
        <v>-</v>
      </c>
      <c r="AL19" s="46">
        <f t="shared" si="26"/>
        <v>3987</v>
      </c>
      <c r="AM19" s="47">
        <f t="shared" si="27"/>
        <v>3987</v>
      </c>
      <c r="AN19" s="48">
        <f t="shared" si="28"/>
        <v>3987</v>
      </c>
      <c r="AO19" s="94">
        <f t="shared" si="29"/>
        <v>1910</v>
      </c>
      <c r="AP19" s="94">
        <f t="shared" si="30"/>
        <v>11</v>
      </c>
      <c r="AQ19" s="94">
        <f t="shared" si="31"/>
        <v>30</v>
      </c>
      <c r="AR19" s="95">
        <f t="shared" si="32"/>
        <v>1910</v>
      </c>
      <c r="AS19" s="95">
        <f t="shared" si="33"/>
        <v>11</v>
      </c>
      <c r="AT19" s="95">
        <f t="shared" si="34"/>
        <v>30</v>
      </c>
      <c r="AU19" s="51">
        <f t="shared" si="35"/>
        <v>0</v>
      </c>
      <c r="AV19" s="51">
        <f t="shared" si="36"/>
        <v>1</v>
      </c>
      <c r="AW19" s="51">
        <f t="shared" si="37"/>
        <v>0</v>
      </c>
      <c r="AX19" s="51"/>
      <c r="AY19" s="52">
        <f>DO6</f>
        <v>34881</v>
      </c>
      <c r="AZ19" s="42">
        <f t="shared" si="38"/>
      </c>
      <c r="BA19" s="43">
        <f t="shared" si="39"/>
      </c>
      <c r="BB19" s="44" t="str">
        <f t="shared" si="40"/>
        <v>-</v>
      </c>
      <c r="BC19" s="46">
        <f t="shared" si="41"/>
      </c>
      <c r="BD19" s="47">
        <f t="shared" si="42"/>
      </c>
      <c r="BE19" s="48">
        <f t="shared" si="43"/>
      </c>
      <c r="BF19" s="94" t="e">
        <f t="shared" si="44"/>
        <v>#VALUE!</v>
      </c>
      <c r="BG19" s="94" t="e">
        <f t="shared" si="45"/>
        <v>#VALUE!</v>
      </c>
      <c r="BH19" s="94" t="e">
        <f t="shared" si="46"/>
        <v>#VALUE!</v>
      </c>
      <c r="BI19" s="95" t="e">
        <f t="shared" si="47"/>
        <v>#VALUE!</v>
      </c>
      <c r="BJ19" s="95" t="e">
        <f t="shared" si="48"/>
        <v>#VALUE!</v>
      </c>
      <c r="BK19" s="95" t="e">
        <f t="shared" si="49"/>
        <v>#VALUE!</v>
      </c>
      <c r="BL19" s="51" t="e">
        <f t="shared" si="50"/>
        <v>#VALUE!</v>
      </c>
      <c r="BM19" s="51" t="e">
        <f t="shared" si="51"/>
        <v>#VALUE!</v>
      </c>
      <c r="BN19" s="51">
        <f t="shared" si="52"/>
        <v>0</v>
      </c>
      <c r="BO19" s="51"/>
      <c r="BP19" s="52">
        <f t="shared" si="53"/>
        <v>36312</v>
      </c>
      <c r="BQ19" s="42" t="str">
        <f t="shared" si="54"/>
        <v>-</v>
      </c>
      <c r="BR19" s="43" t="str">
        <f t="shared" si="55"/>
        <v>-</v>
      </c>
      <c r="BS19" s="44" t="str">
        <f t="shared" si="56"/>
        <v>-</v>
      </c>
      <c r="BT19" s="46">
        <f t="shared" si="57"/>
        <v>3987</v>
      </c>
      <c r="BU19" s="47">
        <f t="shared" si="58"/>
        <v>3987</v>
      </c>
      <c r="BV19" s="48">
        <f t="shared" si="59"/>
        <v>3987</v>
      </c>
      <c r="BW19" s="94">
        <f t="shared" si="60"/>
        <v>1910</v>
      </c>
      <c r="BX19" s="94">
        <f t="shared" si="61"/>
        <v>11</v>
      </c>
      <c r="BY19" s="94">
        <f t="shared" si="62"/>
        <v>30</v>
      </c>
      <c r="BZ19" s="95">
        <f t="shared" si="63"/>
        <v>1910</v>
      </c>
      <c r="CA19" s="95">
        <f t="shared" si="64"/>
        <v>11</v>
      </c>
      <c r="CB19" s="95">
        <f t="shared" si="65"/>
        <v>30</v>
      </c>
      <c r="CC19" s="51">
        <f t="shared" si="66"/>
        <v>0</v>
      </c>
      <c r="CD19" s="51">
        <f t="shared" si="67"/>
        <v>1</v>
      </c>
      <c r="CE19" s="51">
        <f t="shared" si="68"/>
        <v>0</v>
      </c>
      <c r="CF19" s="51"/>
      <c r="CG19" s="52">
        <f t="shared" si="69"/>
        <v>41791</v>
      </c>
      <c r="CH19" s="42" t="str">
        <f t="shared" si="70"/>
        <v>-</v>
      </c>
      <c r="CI19" s="43" t="str">
        <f t="shared" si="71"/>
        <v>-</v>
      </c>
      <c r="CJ19" s="44" t="str">
        <f t="shared" si="72"/>
        <v>-</v>
      </c>
      <c r="CK19" s="46">
        <f t="shared" si="73"/>
        <v>36312</v>
      </c>
      <c r="CL19" s="47">
        <f t="shared" si="74"/>
        <v>36312</v>
      </c>
      <c r="CM19" s="48">
        <f t="shared" si="101"/>
        <v>36312</v>
      </c>
      <c r="CN19" s="94">
        <f t="shared" si="75"/>
        <v>1999</v>
      </c>
      <c r="CO19" s="94">
        <f t="shared" si="76"/>
        <v>6</v>
      </c>
      <c r="CP19" s="94">
        <f t="shared" si="77"/>
        <v>1</v>
      </c>
      <c r="CQ19" s="95">
        <f t="shared" si="78"/>
        <v>1999</v>
      </c>
      <c r="CR19" s="95">
        <f t="shared" si="79"/>
        <v>6</v>
      </c>
      <c r="CS19" s="95">
        <f t="shared" si="80"/>
        <v>1</v>
      </c>
      <c r="CT19" s="51">
        <f t="shared" si="81"/>
        <v>0</v>
      </c>
      <c r="CU19" s="51">
        <f t="shared" si="82"/>
        <v>0</v>
      </c>
      <c r="CV19" s="51">
        <f t="shared" si="83"/>
        <v>0</v>
      </c>
      <c r="CW19" s="51"/>
      <c r="CX19" s="52">
        <f t="shared" si="84"/>
        <v>41791</v>
      </c>
      <c r="CY19" s="42">
        <f t="shared" si="85"/>
      </c>
      <c r="CZ19" s="43">
        <f t="shared" si="86"/>
      </c>
      <c r="DA19" s="44" t="str">
        <f t="shared" si="87"/>
        <v>-</v>
      </c>
      <c r="DB19" s="46">
        <f t="shared" si="88"/>
      </c>
      <c r="DC19" s="47">
        <f t="shared" si="89"/>
      </c>
      <c r="DD19" s="48">
        <f t="shared" si="90"/>
      </c>
      <c r="DE19" s="94" t="e">
        <f t="shared" si="91"/>
        <v>#VALUE!</v>
      </c>
      <c r="DF19" s="94" t="e">
        <f t="shared" si="92"/>
        <v>#VALUE!</v>
      </c>
      <c r="DG19" s="94" t="e">
        <f t="shared" si="93"/>
        <v>#VALUE!</v>
      </c>
      <c r="DH19" s="95" t="e">
        <f t="shared" si="94"/>
        <v>#VALUE!</v>
      </c>
      <c r="DI19" s="95" t="e">
        <f t="shared" si="95"/>
        <v>#VALUE!</v>
      </c>
      <c r="DJ19" s="95" t="e">
        <f t="shared" si="96"/>
        <v>#VALUE!</v>
      </c>
      <c r="DK19" s="51" t="e">
        <f t="shared" si="97"/>
        <v>#VALUE!</v>
      </c>
      <c r="DL19" s="51" t="e">
        <f t="shared" si="98"/>
        <v>#VALUE!</v>
      </c>
      <c r="DM19" s="51">
        <f t="shared" si="99"/>
        <v>0</v>
      </c>
      <c r="DN19" s="21"/>
      <c r="DO19" s="204" t="s">
        <v>40</v>
      </c>
      <c r="DP19" s="205"/>
      <c r="DQ19" s="205"/>
      <c r="DR19" s="205"/>
      <c r="DS19" s="205"/>
      <c r="DT19" s="205"/>
      <c r="DU19" s="206"/>
      <c r="DV19" s="206"/>
      <c r="DW19" s="207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6.5" customHeight="1" thickBot="1" thickTop="1">
      <c r="A20" s="2"/>
      <c r="B20" s="12">
        <v>12</v>
      </c>
      <c r="C20" s="35"/>
      <c r="D20" s="36"/>
      <c r="E20" s="37"/>
      <c r="F20" s="38"/>
      <c r="G20" s="39"/>
      <c r="H20" s="90"/>
      <c r="I20" s="72">
        <f t="shared" si="2"/>
      </c>
      <c r="J20" s="40">
        <f t="shared" si="3"/>
      </c>
      <c r="K20" s="41">
        <f t="shared" si="4"/>
        <v>0</v>
      </c>
      <c r="L20" s="42">
        <f t="shared" si="5"/>
      </c>
      <c r="M20" s="43">
        <f t="shared" si="6"/>
      </c>
      <c r="N20" s="44" t="str">
        <f t="shared" si="7"/>
        <v>-</v>
      </c>
      <c r="O20" s="68">
        <f t="shared" si="102"/>
      </c>
      <c r="P20" s="103">
        <f t="shared" si="103"/>
      </c>
      <c r="Q20" s="98">
        <f t="shared" si="100"/>
      </c>
      <c r="R20" s="46">
        <f t="shared" si="10"/>
        <v>3987</v>
      </c>
      <c r="S20" s="47">
        <f t="shared" si="11"/>
        <v>3987</v>
      </c>
      <c r="T20" s="48">
        <f t="shared" si="12"/>
        <v>3987</v>
      </c>
      <c r="U20" s="94">
        <f t="shared" si="13"/>
        <v>1910</v>
      </c>
      <c r="V20" s="94">
        <f t="shared" si="14"/>
        <v>11</v>
      </c>
      <c r="W20" s="94">
        <f t="shared" si="15"/>
        <v>30</v>
      </c>
      <c r="X20" s="95">
        <f t="shared" si="16"/>
        <v>1910</v>
      </c>
      <c r="Y20" s="95">
        <f t="shared" si="17"/>
        <v>11</v>
      </c>
      <c r="Z20" s="95">
        <f t="shared" si="18"/>
        <v>30</v>
      </c>
      <c r="AA20" s="49">
        <f t="shared" si="19"/>
        <v>0</v>
      </c>
      <c r="AB20" s="49">
        <f t="shared" si="20"/>
        <v>1</v>
      </c>
      <c r="AC20" s="50">
        <f t="shared" si="21"/>
        <v>1</v>
      </c>
      <c r="AD20" s="51">
        <f t="shared" si="0"/>
        <v>0</v>
      </c>
      <c r="AE20" s="51">
        <f t="shared" si="1"/>
        <v>0</v>
      </c>
      <c r="AF20" s="51">
        <f t="shared" si="22"/>
        <v>0</v>
      </c>
      <c r="AG20" s="51"/>
      <c r="AH20" s="52">
        <f>DO6</f>
        <v>34881</v>
      </c>
      <c r="AI20" s="42" t="str">
        <f t="shared" si="23"/>
        <v>-</v>
      </c>
      <c r="AJ20" s="43" t="str">
        <f t="shared" si="24"/>
        <v>-</v>
      </c>
      <c r="AK20" s="44" t="str">
        <f t="shared" si="25"/>
        <v>-</v>
      </c>
      <c r="AL20" s="46">
        <f t="shared" si="26"/>
        <v>3987</v>
      </c>
      <c r="AM20" s="47">
        <f t="shared" si="27"/>
        <v>3987</v>
      </c>
      <c r="AN20" s="48">
        <f t="shared" si="28"/>
        <v>3987</v>
      </c>
      <c r="AO20" s="94">
        <f t="shared" si="29"/>
        <v>1910</v>
      </c>
      <c r="AP20" s="94">
        <f t="shared" si="30"/>
        <v>11</v>
      </c>
      <c r="AQ20" s="94">
        <f t="shared" si="31"/>
        <v>30</v>
      </c>
      <c r="AR20" s="95">
        <f t="shared" si="32"/>
        <v>1910</v>
      </c>
      <c r="AS20" s="95">
        <f t="shared" si="33"/>
        <v>11</v>
      </c>
      <c r="AT20" s="95">
        <f t="shared" si="34"/>
        <v>30</v>
      </c>
      <c r="AU20" s="51">
        <f t="shared" si="35"/>
        <v>0</v>
      </c>
      <c r="AV20" s="51">
        <f t="shared" si="36"/>
        <v>1</v>
      </c>
      <c r="AW20" s="51">
        <f t="shared" si="37"/>
        <v>0</v>
      </c>
      <c r="AX20" s="51"/>
      <c r="AY20" s="52">
        <f>DO6</f>
        <v>34881</v>
      </c>
      <c r="AZ20" s="42">
        <f t="shared" si="38"/>
      </c>
      <c r="BA20" s="43">
        <f t="shared" si="39"/>
      </c>
      <c r="BB20" s="44" t="str">
        <f t="shared" si="40"/>
        <v>-</v>
      </c>
      <c r="BC20" s="46">
        <f t="shared" si="41"/>
      </c>
      <c r="BD20" s="47">
        <f t="shared" si="42"/>
      </c>
      <c r="BE20" s="48">
        <f t="shared" si="43"/>
      </c>
      <c r="BF20" s="94" t="e">
        <f t="shared" si="44"/>
        <v>#VALUE!</v>
      </c>
      <c r="BG20" s="94" t="e">
        <f t="shared" si="45"/>
        <v>#VALUE!</v>
      </c>
      <c r="BH20" s="94" t="e">
        <f t="shared" si="46"/>
        <v>#VALUE!</v>
      </c>
      <c r="BI20" s="95" t="e">
        <f t="shared" si="47"/>
        <v>#VALUE!</v>
      </c>
      <c r="BJ20" s="95" t="e">
        <f t="shared" si="48"/>
        <v>#VALUE!</v>
      </c>
      <c r="BK20" s="95" t="e">
        <f t="shared" si="49"/>
        <v>#VALUE!</v>
      </c>
      <c r="BL20" s="51" t="e">
        <f t="shared" si="50"/>
        <v>#VALUE!</v>
      </c>
      <c r="BM20" s="51" t="e">
        <f t="shared" si="51"/>
        <v>#VALUE!</v>
      </c>
      <c r="BN20" s="51">
        <f t="shared" si="52"/>
        <v>0</v>
      </c>
      <c r="BO20" s="51"/>
      <c r="BP20" s="52">
        <f t="shared" si="53"/>
        <v>36312</v>
      </c>
      <c r="BQ20" s="42" t="str">
        <f t="shared" si="54"/>
        <v>-</v>
      </c>
      <c r="BR20" s="43" t="str">
        <f t="shared" si="55"/>
        <v>-</v>
      </c>
      <c r="BS20" s="44" t="str">
        <f t="shared" si="56"/>
        <v>-</v>
      </c>
      <c r="BT20" s="46">
        <f t="shared" si="57"/>
        <v>3987</v>
      </c>
      <c r="BU20" s="47">
        <f t="shared" si="58"/>
        <v>3987</v>
      </c>
      <c r="BV20" s="48">
        <f t="shared" si="59"/>
        <v>3987</v>
      </c>
      <c r="BW20" s="94">
        <f t="shared" si="60"/>
        <v>1910</v>
      </c>
      <c r="BX20" s="94">
        <f t="shared" si="61"/>
        <v>11</v>
      </c>
      <c r="BY20" s="94">
        <f t="shared" si="62"/>
        <v>30</v>
      </c>
      <c r="BZ20" s="95">
        <f t="shared" si="63"/>
        <v>1910</v>
      </c>
      <c r="CA20" s="95">
        <f t="shared" si="64"/>
        <v>11</v>
      </c>
      <c r="CB20" s="95">
        <f t="shared" si="65"/>
        <v>30</v>
      </c>
      <c r="CC20" s="51">
        <f t="shared" si="66"/>
        <v>0</v>
      </c>
      <c r="CD20" s="51">
        <f t="shared" si="67"/>
        <v>1</v>
      </c>
      <c r="CE20" s="51">
        <f t="shared" si="68"/>
        <v>0</v>
      </c>
      <c r="CF20" s="51"/>
      <c r="CG20" s="52">
        <f t="shared" si="69"/>
        <v>41791</v>
      </c>
      <c r="CH20" s="42" t="str">
        <f t="shared" si="70"/>
        <v>-</v>
      </c>
      <c r="CI20" s="43" t="str">
        <f t="shared" si="71"/>
        <v>-</v>
      </c>
      <c r="CJ20" s="44" t="str">
        <f t="shared" si="72"/>
        <v>-</v>
      </c>
      <c r="CK20" s="46">
        <f t="shared" si="73"/>
        <v>36312</v>
      </c>
      <c r="CL20" s="47">
        <f t="shared" si="74"/>
        <v>36312</v>
      </c>
      <c r="CM20" s="48">
        <f t="shared" si="101"/>
        <v>36312</v>
      </c>
      <c r="CN20" s="94">
        <f t="shared" si="75"/>
        <v>1999</v>
      </c>
      <c r="CO20" s="94">
        <f t="shared" si="76"/>
        <v>6</v>
      </c>
      <c r="CP20" s="94">
        <f t="shared" si="77"/>
        <v>1</v>
      </c>
      <c r="CQ20" s="95">
        <f t="shared" si="78"/>
        <v>1999</v>
      </c>
      <c r="CR20" s="95">
        <f t="shared" si="79"/>
        <v>6</v>
      </c>
      <c r="CS20" s="95">
        <f t="shared" si="80"/>
        <v>1</v>
      </c>
      <c r="CT20" s="51">
        <f t="shared" si="81"/>
        <v>0</v>
      </c>
      <c r="CU20" s="51">
        <f t="shared" si="82"/>
        <v>0</v>
      </c>
      <c r="CV20" s="51">
        <f t="shared" si="83"/>
        <v>0</v>
      </c>
      <c r="CW20" s="51"/>
      <c r="CX20" s="52">
        <f t="shared" si="84"/>
        <v>41791</v>
      </c>
      <c r="CY20" s="42">
        <f t="shared" si="85"/>
      </c>
      <c r="CZ20" s="43">
        <f t="shared" si="86"/>
      </c>
      <c r="DA20" s="44" t="str">
        <f t="shared" si="87"/>
        <v>-</v>
      </c>
      <c r="DB20" s="46">
        <f t="shared" si="88"/>
      </c>
      <c r="DC20" s="47">
        <f t="shared" si="89"/>
      </c>
      <c r="DD20" s="48">
        <f t="shared" si="90"/>
      </c>
      <c r="DE20" s="94" t="e">
        <f t="shared" si="91"/>
        <v>#VALUE!</v>
      </c>
      <c r="DF20" s="94" t="e">
        <f t="shared" si="92"/>
        <v>#VALUE!</v>
      </c>
      <c r="DG20" s="94" t="e">
        <f t="shared" si="93"/>
        <v>#VALUE!</v>
      </c>
      <c r="DH20" s="95" t="e">
        <f t="shared" si="94"/>
        <v>#VALUE!</v>
      </c>
      <c r="DI20" s="95" t="e">
        <f t="shared" si="95"/>
        <v>#VALUE!</v>
      </c>
      <c r="DJ20" s="95" t="e">
        <f t="shared" si="96"/>
        <v>#VALUE!</v>
      </c>
      <c r="DK20" s="51" t="e">
        <f t="shared" si="97"/>
        <v>#VALUE!</v>
      </c>
      <c r="DL20" s="51" t="e">
        <f t="shared" si="98"/>
        <v>#VALUE!</v>
      </c>
      <c r="DM20" s="51">
        <f t="shared" si="99"/>
        <v>0</v>
      </c>
      <c r="DN20" s="21"/>
      <c r="DO20" s="220" t="str">
        <f>Q24</f>
        <v>休假年資5年，得休假14日，但任現職年資中斷者，年資應結算至到職當年度底，並自次年度起，再依到職日至到職當年度底之任職月數，按比例核算休假，未滿半日以半日計</v>
      </c>
      <c r="DP20" s="221"/>
      <c r="DQ20" s="221"/>
      <c r="DR20" s="221"/>
      <c r="DS20" s="221"/>
      <c r="DT20" s="221"/>
      <c r="DU20" s="221"/>
      <c r="DV20" s="221"/>
      <c r="DW20" s="222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6.5" customHeight="1" thickBot="1" thickTop="1">
      <c r="A21" s="2"/>
      <c r="B21" s="11">
        <v>13</v>
      </c>
      <c r="C21" s="35"/>
      <c r="D21" s="36"/>
      <c r="E21" s="37"/>
      <c r="F21" s="38"/>
      <c r="G21" s="39"/>
      <c r="H21" s="90"/>
      <c r="I21" s="72">
        <f t="shared" si="2"/>
      </c>
      <c r="J21" s="40">
        <f t="shared" si="3"/>
      </c>
      <c r="K21" s="41">
        <f t="shared" si="4"/>
        <v>0</v>
      </c>
      <c r="L21" s="42">
        <f t="shared" si="5"/>
      </c>
      <c r="M21" s="43">
        <f t="shared" si="6"/>
      </c>
      <c r="N21" s="44" t="str">
        <f t="shared" si="7"/>
        <v>-</v>
      </c>
      <c r="O21" s="68">
        <f t="shared" si="102"/>
      </c>
      <c r="P21" s="103">
        <f t="shared" si="103"/>
      </c>
      <c r="Q21" s="98">
        <f t="shared" si="100"/>
      </c>
      <c r="R21" s="46">
        <f t="shared" si="10"/>
        <v>3987</v>
      </c>
      <c r="S21" s="47">
        <f t="shared" si="11"/>
        <v>3987</v>
      </c>
      <c r="T21" s="48">
        <f t="shared" si="12"/>
        <v>3987</v>
      </c>
      <c r="U21" s="94">
        <f t="shared" si="13"/>
        <v>1910</v>
      </c>
      <c r="V21" s="94">
        <f t="shared" si="14"/>
        <v>11</v>
      </c>
      <c r="W21" s="94">
        <f t="shared" si="15"/>
        <v>30</v>
      </c>
      <c r="X21" s="95">
        <f t="shared" si="16"/>
        <v>1910</v>
      </c>
      <c r="Y21" s="95">
        <f t="shared" si="17"/>
        <v>11</v>
      </c>
      <c r="Z21" s="95">
        <f t="shared" si="18"/>
        <v>30</v>
      </c>
      <c r="AA21" s="49">
        <f t="shared" si="19"/>
        <v>0</v>
      </c>
      <c r="AB21" s="49">
        <f t="shared" si="20"/>
        <v>1</v>
      </c>
      <c r="AC21" s="50">
        <f t="shared" si="21"/>
        <v>1</v>
      </c>
      <c r="AD21" s="51">
        <f t="shared" si="0"/>
        <v>0</v>
      </c>
      <c r="AE21" s="51">
        <f t="shared" si="1"/>
        <v>0</v>
      </c>
      <c r="AF21" s="51">
        <f t="shared" si="22"/>
        <v>0</v>
      </c>
      <c r="AG21" s="51"/>
      <c r="AH21" s="52">
        <f>DO6</f>
        <v>34881</v>
      </c>
      <c r="AI21" s="42" t="str">
        <f t="shared" si="23"/>
        <v>-</v>
      </c>
      <c r="AJ21" s="43" t="str">
        <f t="shared" si="24"/>
        <v>-</v>
      </c>
      <c r="AK21" s="44" t="str">
        <f t="shared" si="25"/>
        <v>-</v>
      </c>
      <c r="AL21" s="46">
        <f t="shared" si="26"/>
        <v>3987</v>
      </c>
      <c r="AM21" s="47">
        <f t="shared" si="27"/>
        <v>3987</v>
      </c>
      <c r="AN21" s="48">
        <f t="shared" si="28"/>
        <v>3987</v>
      </c>
      <c r="AO21" s="94">
        <f t="shared" si="29"/>
        <v>1910</v>
      </c>
      <c r="AP21" s="94">
        <f t="shared" si="30"/>
        <v>11</v>
      </c>
      <c r="AQ21" s="94">
        <f t="shared" si="31"/>
        <v>30</v>
      </c>
      <c r="AR21" s="95">
        <f t="shared" si="32"/>
        <v>1910</v>
      </c>
      <c r="AS21" s="95">
        <f t="shared" si="33"/>
        <v>11</v>
      </c>
      <c r="AT21" s="95">
        <f t="shared" si="34"/>
        <v>30</v>
      </c>
      <c r="AU21" s="51">
        <f t="shared" si="35"/>
        <v>0</v>
      </c>
      <c r="AV21" s="51">
        <f t="shared" si="36"/>
        <v>1</v>
      </c>
      <c r="AW21" s="51">
        <f t="shared" si="37"/>
        <v>0</v>
      </c>
      <c r="AX21" s="51"/>
      <c r="AY21" s="52">
        <f>DO6</f>
        <v>34881</v>
      </c>
      <c r="AZ21" s="42">
        <f t="shared" si="38"/>
      </c>
      <c r="BA21" s="43">
        <f t="shared" si="39"/>
      </c>
      <c r="BB21" s="44" t="str">
        <f t="shared" si="40"/>
        <v>-</v>
      </c>
      <c r="BC21" s="46">
        <f t="shared" si="41"/>
      </c>
      <c r="BD21" s="47">
        <f t="shared" si="42"/>
      </c>
      <c r="BE21" s="48">
        <f t="shared" si="43"/>
      </c>
      <c r="BF21" s="94" t="e">
        <f t="shared" si="44"/>
        <v>#VALUE!</v>
      </c>
      <c r="BG21" s="94" t="e">
        <f t="shared" si="45"/>
        <v>#VALUE!</v>
      </c>
      <c r="BH21" s="94" t="e">
        <f t="shared" si="46"/>
        <v>#VALUE!</v>
      </c>
      <c r="BI21" s="95" t="e">
        <f t="shared" si="47"/>
        <v>#VALUE!</v>
      </c>
      <c r="BJ21" s="95" t="e">
        <f t="shared" si="48"/>
        <v>#VALUE!</v>
      </c>
      <c r="BK21" s="95" t="e">
        <f t="shared" si="49"/>
        <v>#VALUE!</v>
      </c>
      <c r="BL21" s="51" t="e">
        <f t="shared" si="50"/>
        <v>#VALUE!</v>
      </c>
      <c r="BM21" s="51" t="e">
        <f t="shared" si="51"/>
        <v>#VALUE!</v>
      </c>
      <c r="BN21" s="51">
        <f t="shared" si="52"/>
        <v>0</v>
      </c>
      <c r="BO21" s="51"/>
      <c r="BP21" s="52">
        <f t="shared" si="53"/>
        <v>36312</v>
      </c>
      <c r="BQ21" s="42" t="str">
        <f t="shared" si="54"/>
        <v>-</v>
      </c>
      <c r="BR21" s="43" t="str">
        <f t="shared" si="55"/>
        <v>-</v>
      </c>
      <c r="BS21" s="44" t="str">
        <f t="shared" si="56"/>
        <v>-</v>
      </c>
      <c r="BT21" s="46">
        <f t="shared" si="57"/>
        <v>3987</v>
      </c>
      <c r="BU21" s="47">
        <f t="shared" si="58"/>
        <v>3987</v>
      </c>
      <c r="BV21" s="48">
        <f t="shared" si="59"/>
        <v>3987</v>
      </c>
      <c r="BW21" s="94">
        <f t="shared" si="60"/>
        <v>1910</v>
      </c>
      <c r="BX21" s="94">
        <f t="shared" si="61"/>
        <v>11</v>
      </c>
      <c r="BY21" s="94">
        <f t="shared" si="62"/>
        <v>30</v>
      </c>
      <c r="BZ21" s="95">
        <f t="shared" si="63"/>
        <v>1910</v>
      </c>
      <c r="CA21" s="95">
        <f t="shared" si="64"/>
        <v>11</v>
      </c>
      <c r="CB21" s="95">
        <f t="shared" si="65"/>
        <v>30</v>
      </c>
      <c r="CC21" s="51">
        <f t="shared" si="66"/>
        <v>0</v>
      </c>
      <c r="CD21" s="51">
        <f t="shared" si="67"/>
        <v>1</v>
      </c>
      <c r="CE21" s="51">
        <f t="shared" si="68"/>
        <v>0</v>
      </c>
      <c r="CF21" s="51"/>
      <c r="CG21" s="52">
        <f t="shared" si="69"/>
        <v>41791</v>
      </c>
      <c r="CH21" s="42" t="str">
        <f t="shared" si="70"/>
        <v>-</v>
      </c>
      <c r="CI21" s="43" t="str">
        <f t="shared" si="71"/>
        <v>-</v>
      </c>
      <c r="CJ21" s="44" t="str">
        <f t="shared" si="72"/>
        <v>-</v>
      </c>
      <c r="CK21" s="46">
        <f t="shared" si="73"/>
        <v>36312</v>
      </c>
      <c r="CL21" s="47">
        <f t="shared" si="74"/>
        <v>36312</v>
      </c>
      <c r="CM21" s="48">
        <f t="shared" si="101"/>
        <v>36312</v>
      </c>
      <c r="CN21" s="94">
        <f t="shared" si="75"/>
        <v>1999</v>
      </c>
      <c r="CO21" s="94">
        <f t="shared" si="76"/>
        <v>6</v>
      </c>
      <c r="CP21" s="94">
        <f t="shared" si="77"/>
        <v>1</v>
      </c>
      <c r="CQ21" s="95">
        <f t="shared" si="78"/>
        <v>1999</v>
      </c>
      <c r="CR21" s="95">
        <f t="shared" si="79"/>
        <v>6</v>
      </c>
      <c r="CS21" s="95">
        <f t="shared" si="80"/>
        <v>1</v>
      </c>
      <c r="CT21" s="51">
        <f t="shared" si="81"/>
        <v>0</v>
      </c>
      <c r="CU21" s="51">
        <f t="shared" si="82"/>
        <v>0</v>
      </c>
      <c r="CV21" s="51">
        <f t="shared" si="83"/>
        <v>0</v>
      </c>
      <c r="CW21" s="51"/>
      <c r="CX21" s="52">
        <f t="shared" si="84"/>
        <v>41791</v>
      </c>
      <c r="CY21" s="42">
        <f t="shared" si="85"/>
      </c>
      <c r="CZ21" s="43">
        <f t="shared" si="86"/>
      </c>
      <c r="DA21" s="44" t="str">
        <f t="shared" si="87"/>
        <v>-</v>
      </c>
      <c r="DB21" s="46">
        <f t="shared" si="88"/>
      </c>
      <c r="DC21" s="47">
        <f t="shared" si="89"/>
      </c>
      <c r="DD21" s="48">
        <f t="shared" si="90"/>
      </c>
      <c r="DE21" s="94" t="e">
        <f t="shared" si="91"/>
        <v>#VALUE!</v>
      </c>
      <c r="DF21" s="94" t="e">
        <f t="shared" si="92"/>
        <v>#VALUE!</v>
      </c>
      <c r="DG21" s="94" t="e">
        <f t="shared" si="93"/>
        <v>#VALUE!</v>
      </c>
      <c r="DH21" s="95" t="e">
        <f t="shared" si="94"/>
        <v>#VALUE!</v>
      </c>
      <c r="DI21" s="95" t="e">
        <f t="shared" si="95"/>
        <v>#VALUE!</v>
      </c>
      <c r="DJ21" s="95" t="e">
        <f t="shared" si="96"/>
        <v>#VALUE!</v>
      </c>
      <c r="DK21" s="51" t="e">
        <f t="shared" si="97"/>
        <v>#VALUE!</v>
      </c>
      <c r="DL21" s="51" t="e">
        <f t="shared" si="98"/>
        <v>#VALUE!</v>
      </c>
      <c r="DM21" s="51">
        <f t="shared" si="99"/>
        <v>0</v>
      </c>
      <c r="DN21" s="21"/>
      <c r="DO21" s="223"/>
      <c r="DP21" s="221"/>
      <c r="DQ21" s="221"/>
      <c r="DR21" s="221"/>
      <c r="DS21" s="221"/>
      <c r="DT21" s="221"/>
      <c r="DU21" s="221"/>
      <c r="DV21" s="221"/>
      <c r="DW21" s="222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6.5" customHeight="1" thickBot="1" thickTop="1">
      <c r="A22" s="2"/>
      <c r="B22" s="12">
        <v>14</v>
      </c>
      <c r="C22" s="35"/>
      <c r="D22" s="36"/>
      <c r="E22" s="37"/>
      <c r="F22" s="38"/>
      <c r="G22" s="39"/>
      <c r="H22" s="90"/>
      <c r="I22" s="72">
        <f t="shared" si="2"/>
      </c>
      <c r="J22" s="40">
        <f t="shared" si="3"/>
      </c>
      <c r="K22" s="41">
        <f t="shared" si="4"/>
        <v>0</v>
      </c>
      <c r="L22" s="42">
        <f t="shared" si="5"/>
      </c>
      <c r="M22" s="43">
        <f t="shared" si="6"/>
      </c>
      <c r="N22" s="44" t="str">
        <f t="shared" si="7"/>
        <v>-</v>
      </c>
      <c r="O22" s="68">
        <f t="shared" si="102"/>
      </c>
      <c r="P22" s="103">
        <f t="shared" si="103"/>
      </c>
      <c r="Q22" s="98">
        <f t="shared" si="100"/>
      </c>
      <c r="R22" s="46">
        <f t="shared" si="10"/>
        <v>3987</v>
      </c>
      <c r="S22" s="47">
        <f t="shared" si="11"/>
        <v>3987</v>
      </c>
      <c r="T22" s="48">
        <f t="shared" si="12"/>
        <v>3987</v>
      </c>
      <c r="U22" s="94">
        <f t="shared" si="13"/>
        <v>1910</v>
      </c>
      <c r="V22" s="94">
        <f t="shared" si="14"/>
        <v>11</v>
      </c>
      <c r="W22" s="94">
        <f t="shared" si="15"/>
        <v>30</v>
      </c>
      <c r="X22" s="95">
        <f t="shared" si="16"/>
        <v>1910</v>
      </c>
      <c r="Y22" s="95">
        <f t="shared" si="17"/>
        <v>11</v>
      </c>
      <c r="Z22" s="95">
        <f t="shared" si="18"/>
        <v>30</v>
      </c>
      <c r="AA22" s="49">
        <f t="shared" si="19"/>
        <v>0</v>
      </c>
      <c r="AB22" s="49">
        <f t="shared" si="20"/>
        <v>1</v>
      </c>
      <c r="AC22" s="50">
        <f t="shared" si="21"/>
        <v>1</v>
      </c>
      <c r="AD22" s="51">
        <f t="shared" si="0"/>
        <v>0</v>
      </c>
      <c r="AE22" s="51">
        <f t="shared" si="1"/>
        <v>0</v>
      </c>
      <c r="AF22" s="51">
        <f t="shared" si="22"/>
        <v>0</v>
      </c>
      <c r="AG22" s="51"/>
      <c r="AH22" s="52">
        <f>DO6</f>
        <v>34881</v>
      </c>
      <c r="AI22" s="42" t="str">
        <f t="shared" si="23"/>
        <v>-</v>
      </c>
      <c r="AJ22" s="43" t="str">
        <f t="shared" si="24"/>
        <v>-</v>
      </c>
      <c r="AK22" s="44" t="str">
        <f t="shared" si="25"/>
        <v>-</v>
      </c>
      <c r="AL22" s="46">
        <f t="shared" si="26"/>
        <v>3987</v>
      </c>
      <c r="AM22" s="47">
        <f t="shared" si="27"/>
        <v>3987</v>
      </c>
      <c r="AN22" s="48">
        <f t="shared" si="28"/>
        <v>3987</v>
      </c>
      <c r="AO22" s="94">
        <f t="shared" si="29"/>
        <v>1910</v>
      </c>
      <c r="AP22" s="94">
        <f t="shared" si="30"/>
        <v>11</v>
      </c>
      <c r="AQ22" s="94">
        <f t="shared" si="31"/>
        <v>30</v>
      </c>
      <c r="AR22" s="95">
        <f t="shared" si="32"/>
        <v>1910</v>
      </c>
      <c r="AS22" s="95">
        <f t="shared" si="33"/>
        <v>11</v>
      </c>
      <c r="AT22" s="95">
        <f t="shared" si="34"/>
        <v>30</v>
      </c>
      <c r="AU22" s="51">
        <f t="shared" si="35"/>
        <v>0</v>
      </c>
      <c r="AV22" s="51">
        <f t="shared" si="36"/>
        <v>1</v>
      </c>
      <c r="AW22" s="51">
        <f t="shared" si="37"/>
        <v>0</v>
      </c>
      <c r="AX22" s="51"/>
      <c r="AY22" s="52">
        <f>DO6</f>
        <v>34881</v>
      </c>
      <c r="AZ22" s="42">
        <f t="shared" si="38"/>
      </c>
      <c r="BA22" s="43">
        <f t="shared" si="39"/>
      </c>
      <c r="BB22" s="44" t="str">
        <f t="shared" si="40"/>
        <v>-</v>
      </c>
      <c r="BC22" s="46">
        <f t="shared" si="41"/>
      </c>
      <c r="BD22" s="47">
        <f t="shared" si="42"/>
      </c>
      <c r="BE22" s="48">
        <f t="shared" si="43"/>
      </c>
      <c r="BF22" s="94" t="e">
        <f t="shared" si="44"/>
        <v>#VALUE!</v>
      </c>
      <c r="BG22" s="94" t="e">
        <f t="shared" si="45"/>
        <v>#VALUE!</v>
      </c>
      <c r="BH22" s="94" t="e">
        <f t="shared" si="46"/>
        <v>#VALUE!</v>
      </c>
      <c r="BI22" s="95" t="e">
        <f t="shared" si="47"/>
        <v>#VALUE!</v>
      </c>
      <c r="BJ22" s="95" t="e">
        <f t="shared" si="48"/>
        <v>#VALUE!</v>
      </c>
      <c r="BK22" s="95" t="e">
        <f t="shared" si="49"/>
        <v>#VALUE!</v>
      </c>
      <c r="BL22" s="51" t="e">
        <f t="shared" si="50"/>
        <v>#VALUE!</v>
      </c>
      <c r="BM22" s="51" t="e">
        <f t="shared" si="51"/>
        <v>#VALUE!</v>
      </c>
      <c r="BN22" s="51">
        <f t="shared" si="52"/>
        <v>0</v>
      </c>
      <c r="BO22" s="51"/>
      <c r="BP22" s="52">
        <f t="shared" si="53"/>
        <v>36312</v>
      </c>
      <c r="BQ22" s="42" t="str">
        <f t="shared" si="54"/>
        <v>-</v>
      </c>
      <c r="BR22" s="43" t="str">
        <f t="shared" si="55"/>
        <v>-</v>
      </c>
      <c r="BS22" s="44" t="str">
        <f t="shared" si="56"/>
        <v>-</v>
      </c>
      <c r="BT22" s="46">
        <f t="shared" si="57"/>
        <v>3987</v>
      </c>
      <c r="BU22" s="47">
        <f t="shared" si="58"/>
        <v>3987</v>
      </c>
      <c r="BV22" s="48">
        <f t="shared" si="59"/>
        <v>3987</v>
      </c>
      <c r="BW22" s="94">
        <f t="shared" si="60"/>
        <v>1910</v>
      </c>
      <c r="BX22" s="94">
        <f t="shared" si="61"/>
        <v>11</v>
      </c>
      <c r="BY22" s="94">
        <f t="shared" si="62"/>
        <v>30</v>
      </c>
      <c r="BZ22" s="95">
        <f t="shared" si="63"/>
        <v>1910</v>
      </c>
      <c r="CA22" s="95">
        <f t="shared" si="64"/>
        <v>11</v>
      </c>
      <c r="CB22" s="95">
        <f t="shared" si="65"/>
        <v>30</v>
      </c>
      <c r="CC22" s="51">
        <f t="shared" si="66"/>
        <v>0</v>
      </c>
      <c r="CD22" s="51">
        <f t="shared" si="67"/>
        <v>1</v>
      </c>
      <c r="CE22" s="51">
        <f t="shared" si="68"/>
        <v>0</v>
      </c>
      <c r="CF22" s="51"/>
      <c r="CG22" s="52">
        <f t="shared" si="69"/>
        <v>41791</v>
      </c>
      <c r="CH22" s="42" t="str">
        <f t="shared" si="70"/>
        <v>-</v>
      </c>
      <c r="CI22" s="43" t="str">
        <f t="shared" si="71"/>
        <v>-</v>
      </c>
      <c r="CJ22" s="44" t="str">
        <f t="shared" si="72"/>
        <v>-</v>
      </c>
      <c r="CK22" s="46">
        <f t="shared" si="73"/>
        <v>36312</v>
      </c>
      <c r="CL22" s="47">
        <f t="shared" si="74"/>
        <v>36312</v>
      </c>
      <c r="CM22" s="48">
        <f t="shared" si="101"/>
        <v>36312</v>
      </c>
      <c r="CN22" s="94">
        <f t="shared" si="75"/>
        <v>1999</v>
      </c>
      <c r="CO22" s="94">
        <f t="shared" si="76"/>
        <v>6</v>
      </c>
      <c r="CP22" s="94">
        <f t="shared" si="77"/>
        <v>1</v>
      </c>
      <c r="CQ22" s="95">
        <f t="shared" si="78"/>
        <v>1999</v>
      </c>
      <c r="CR22" s="95">
        <f t="shared" si="79"/>
        <v>6</v>
      </c>
      <c r="CS22" s="95">
        <f t="shared" si="80"/>
        <v>1</v>
      </c>
      <c r="CT22" s="51">
        <f t="shared" si="81"/>
        <v>0</v>
      </c>
      <c r="CU22" s="51">
        <f t="shared" si="82"/>
        <v>0</v>
      </c>
      <c r="CV22" s="51">
        <f t="shared" si="83"/>
        <v>0</v>
      </c>
      <c r="CW22" s="51"/>
      <c r="CX22" s="52">
        <f t="shared" si="84"/>
        <v>41791</v>
      </c>
      <c r="CY22" s="42">
        <f t="shared" si="85"/>
      </c>
      <c r="CZ22" s="43">
        <f t="shared" si="86"/>
      </c>
      <c r="DA22" s="44" t="str">
        <f t="shared" si="87"/>
        <v>-</v>
      </c>
      <c r="DB22" s="46">
        <f t="shared" si="88"/>
      </c>
      <c r="DC22" s="47">
        <f t="shared" si="89"/>
      </c>
      <c r="DD22" s="48">
        <f t="shared" si="90"/>
      </c>
      <c r="DE22" s="94" t="e">
        <f t="shared" si="91"/>
        <v>#VALUE!</v>
      </c>
      <c r="DF22" s="94" t="e">
        <f t="shared" si="92"/>
        <v>#VALUE!</v>
      </c>
      <c r="DG22" s="94" t="e">
        <f t="shared" si="93"/>
        <v>#VALUE!</v>
      </c>
      <c r="DH22" s="95" t="e">
        <f t="shared" si="94"/>
        <v>#VALUE!</v>
      </c>
      <c r="DI22" s="95" t="e">
        <f t="shared" si="95"/>
        <v>#VALUE!</v>
      </c>
      <c r="DJ22" s="95" t="e">
        <f t="shared" si="96"/>
        <v>#VALUE!</v>
      </c>
      <c r="DK22" s="51" t="e">
        <f t="shared" si="97"/>
        <v>#VALUE!</v>
      </c>
      <c r="DL22" s="51" t="e">
        <f t="shared" si="98"/>
        <v>#VALUE!</v>
      </c>
      <c r="DM22" s="51">
        <f t="shared" si="99"/>
        <v>0</v>
      </c>
      <c r="DN22" s="21"/>
      <c r="DO22" s="223"/>
      <c r="DP22" s="221"/>
      <c r="DQ22" s="221"/>
      <c r="DR22" s="221"/>
      <c r="DS22" s="221"/>
      <c r="DT22" s="221"/>
      <c r="DU22" s="221"/>
      <c r="DV22" s="221"/>
      <c r="DW22" s="222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6.5" customHeight="1" thickBot="1" thickTop="1">
      <c r="A23" s="2"/>
      <c r="B23" s="73">
        <v>15</v>
      </c>
      <c r="C23" s="74"/>
      <c r="D23" s="75"/>
      <c r="E23" s="76"/>
      <c r="F23" s="77"/>
      <c r="G23" s="78"/>
      <c r="H23" s="91"/>
      <c r="I23" s="113">
        <f t="shared" si="2"/>
      </c>
      <c r="J23" s="114">
        <f t="shared" si="3"/>
      </c>
      <c r="K23" s="41">
        <f t="shared" si="4"/>
        <v>0</v>
      </c>
      <c r="L23" s="96">
        <f t="shared" si="5"/>
      </c>
      <c r="M23" s="97">
        <f t="shared" si="6"/>
      </c>
      <c r="N23" s="44">
        <f t="shared" si="7"/>
        <v>0</v>
      </c>
      <c r="O23" s="68">
        <f t="shared" si="102"/>
      </c>
      <c r="P23" s="103">
        <f t="shared" si="103"/>
      </c>
      <c r="Q23" s="99">
        <f>IF(OR(C23="",C23=" ",C23="　",C23="null"),"",IF(OR(S23="*",T23="*"),"輸入日期不合理！",IF(R23&lt;T22,"前後段年資有重疊！",IF(R23&gt;T23,"離職日小於到職日！",""))))</f>
      </c>
      <c r="R23" s="46">
        <f t="shared" si="10"/>
        <v>3987</v>
      </c>
      <c r="S23" s="47">
        <f t="shared" si="11"/>
        <v>3987</v>
      </c>
      <c r="T23" s="48">
        <f t="shared" si="12"/>
        <v>3987</v>
      </c>
      <c r="U23" s="94">
        <f t="shared" si="13"/>
        <v>1910</v>
      </c>
      <c r="V23" s="94">
        <f t="shared" si="14"/>
        <v>11</v>
      </c>
      <c r="W23" s="94">
        <f t="shared" si="15"/>
        <v>30</v>
      </c>
      <c r="X23" s="95">
        <f t="shared" si="16"/>
        <v>1910</v>
      </c>
      <c r="Y23" s="95">
        <f t="shared" si="17"/>
        <v>11</v>
      </c>
      <c r="Z23" s="95">
        <f t="shared" si="18"/>
        <v>30</v>
      </c>
      <c r="AA23" s="49">
        <f t="shared" si="19"/>
        <v>0</v>
      </c>
      <c r="AB23" s="49">
        <f t="shared" si="20"/>
        <v>1</v>
      </c>
      <c r="AC23" s="50">
        <f t="shared" si="21"/>
        <v>1</v>
      </c>
      <c r="AD23" s="51">
        <f t="shared" si="0"/>
        <v>0</v>
      </c>
      <c r="AE23" s="51">
        <f t="shared" si="1"/>
        <v>0</v>
      </c>
      <c r="AF23" s="51">
        <f t="shared" si="22"/>
        <v>0</v>
      </c>
      <c r="AG23" s="51"/>
      <c r="AH23" s="52">
        <f>DO6</f>
        <v>34881</v>
      </c>
      <c r="AI23" s="42">
        <f t="shared" si="23"/>
        <v>0</v>
      </c>
      <c r="AJ23" s="43">
        <f t="shared" si="24"/>
        <v>0</v>
      </c>
      <c r="AK23" s="44">
        <f t="shared" si="25"/>
        <v>0</v>
      </c>
      <c r="AL23" s="46">
        <f t="shared" si="26"/>
        <v>3987</v>
      </c>
      <c r="AM23" s="47">
        <f t="shared" si="27"/>
        <v>3987</v>
      </c>
      <c r="AN23" s="48">
        <f t="shared" si="28"/>
        <v>3987</v>
      </c>
      <c r="AO23" s="94">
        <f t="shared" si="29"/>
        <v>1910</v>
      </c>
      <c r="AP23" s="94">
        <f t="shared" si="30"/>
        <v>11</v>
      </c>
      <c r="AQ23" s="94">
        <f t="shared" si="31"/>
        <v>30</v>
      </c>
      <c r="AR23" s="95">
        <f t="shared" si="32"/>
        <v>1910</v>
      </c>
      <c r="AS23" s="95">
        <f t="shared" si="33"/>
        <v>11</v>
      </c>
      <c r="AT23" s="95">
        <f t="shared" si="34"/>
        <v>30</v>
      </c>
      <c r="AU23" s="51">
        <f t="shared" si="35"/>
        <v>0</v>
      </c>
      <c r="AV23" s="51">
        <f t="shared" si="36"/>
        <v>0</v>
      </c>
      <c r="AW23" s="51">
        <f t="shared" si="37"/>
        <v>0</v>
      </c>
      <c r="AX23" s="51"/>
      <c r="AY23" s="52">
        <f>DO6</f>
        <v>34881</v>
      </c>
      <c r="AZ23" s="42">
        <f t="shared" si="38"/>
      </c>
      <c r="BA23" s="43">
        <f t="shared" si="39"/>
      </c>
      <c r="BB23" s="44" t="str">
        <f t="shared" si="40"/>
        <v>-</v>
      </c>
      <c r="BC23" s="46">
        <f t="shared" si="41"/>
      </c>
      <c r="BD23" s="47">
        <f t="shared" si="42"/>
      </c>
      <c r="BE23" s="48">
        <f t="shared" si="43"/>
      </c>
      <c r="BF23" s="94" t="e">
        <f t="shared" si="44"/>
        <v>#VALUE!</v>
      </c>
      <c r="BG23" s="94" t="e">
        <f t="shared" si="45"/>
        <v>#VALUE!</v>
      </c>
      <c r="BH23" s="94" t="e">
        <f t="shared" si="46"/>
        <v>#VALUE!</v>
      </c>
      <c r="BI23" s="95" t="e">
        <f t="shared" si="47"/>
        <v>#VALUE!</v>
      </c>
      <c r="BJ23" s="95" t="e">
        <f t="shared" si="48"/>
        <v>#VALUE!</v>
      </c>
      <c r="BK23" s="95" t="e">
        <f t="shared" si="49"/>
        <v>#VALUE!</v>
      </c>
      <c r="BL23" s="51" t="e">
        <f t="shared" si="50"/>
        <v>#VALUE!</v>
      </c>
      <c r="BM23" s="51" t="e">
        <f t="shared" si="51"/>
        <v>#VALUE!</v>
      </c>
      <c r="BN23" s="51">
        <f t="shared" si="52"/>
        <v>0</v>
      </c>
      <c r="BO23" s="51"/>
      <c r="BP23" s="52">
        <f t="shared" si="53"/>
        <v>36312</v>
      </c>
      <c r="BQ23" s="42">
        <f t="shared" si="54"/>
        <v>0</v>
      </c>
      <c r="BR23" s="43">
        <f t="shared" si="55"/>
        <v>0</v>
      </c>
      <c r="BS23" s="44">
        <f t="shared" si="56"/>
        <v>0</v>
      </c>
      <c r="BT23" s="46">
        <f t="shared" si="57"/>
        <v>3987</v>
      </c>
      <c r="BU23" s="47">
        <f t="shared" si="58"/>
        <v>3987</v>
      </c>
      <c r="BV23" s="48">
        <f t="shared" si="59"/>
        <v>3987</v>
      </c>
      <c r="BW23" s="94">
        <f t="shared" si="60"/>
        <v>1910</v>
      </c>
      <c r="BX23" s="94">
        <f t="shared" si="61"/>
        <v>11</v>
      </c>
      <c r="BY23" s="94">
        <f t="shared" si="62"/>
        <v>30</v>
      </c>
      <c r="BZ23" s="95">
        <f t="shared" si="63"/>
        <v>1910</v>
      </c>
      <c r="CA23" s="95">
        <f t="shared" si="64"/>
        <v>11</v>
      </c>
      <c r="CB23" s="95">
        <f t="shared" si="65"/>
        <v>30</v>
      </c>
      <c r="CC23" s="51">
        <f t="shared" si="66"/>
        <v>0</v>
      </c>
      <c r="CD23" s="51">
        <f t="shared" si="67"/>
        <v>0</v>
      </c>
      <c r="CE23" s="51">
        <f t="shared" si="68"/>
        <v>0</v>
      </c>
      <c r="CF23" s="51"/>
      <c r="CG23" s="52">
        <f t="shared" si="69"/>
        <v>41791</v>
      </c>
      <c r="CH23" s="42">
        <f t="shared" si="70"/>
        <v>0</v>
      </c>
      <c r="CI23" s="43">
        <f t="shared" si="71"/>
        <v>0</v>
      </c>
      <c r="CJ23" s="44" t="str">
        <f t="shared" si="72"/>
        <v>-</v>
      </c>
      <c r="CK23" s="46">
        <f t="shared" si="73"/>
        <v>36312</v>
      </c>
      <c r="CL23" s="47">
        <f t="shared" si="74"/>
        <v>36312</v>
      </c>
      <c r="CM23" s="48">
        <f t="shared" si="101"/>
        <v>36312</v>
      </c>
      <c r="CN23" s="94">
        <f t="shared" si="75"/>
        <v>1999</v>
      </c>
      <c r="CO23" s="94">
        <f t="shared" si="76"/>
        <v>6</v>
      </c>
      <c r="CP23" s="94">
        <f t="shared" si="77"/>
        <v>1</v>
      </c>
      <c r="CQ23" s="95">
        <f t="shared" si="78"/>
        <v>1999</v>
      </c>
      <c r="CR23" s="95">
        <f t="shared" si="79"/>
        <v>6</v>
      </c>
      <c r="CS23" s="95">
        <f t="shared" si="80"/>
        <v>1</v>
      </c>
      <c r="CT23" s="51">
        <f t="shared" si="81"/>
        <v>0</v>
      </c>
      <c r="CU23" s="51">
        <f t="shared" si="82"/>
        <v>0</v>
      </c>
      <c r="CV23" s="51">
        <f t="shared" si="83"/>
        <v>0</v>
      </c>
      <c r="CW23" s="51"/>
      <c r="CX23" s="52">
        <f t="shared" si="84"/>
        <v>41791</v>
      </c>
      <c r="CY23" s="42">
        <f t="shared" si="85"/>
      </c>
      <c r="CZ23" s="43">
        <f t="shared" si="86"/>
      </c>
      <c r="DA23" s="44" t="str">
        <f t="shared" si="87"/>
        <v>-</v>
      </c>
      <c r="DB23" s="46">
        <f t="shared" si="88"/>
      </c>
      <c r="DC23" s="47">
        <f t="shared" si="89"/>
      </c>
      <c r="DD23" s="48">
        <f t="shared" si="90"/>
      </c>
      <c r="DE23" s="94" t="e">
        <f t="shared" si="91"/>
        <v>#VALUE!</v>
      </c>
      <c r="DF23" s="94" t="e">
        <f t="shared" si="92"/>
        <v>#VALUE!</v>
      </c>
      <c r="DG23" s="94" t="e">
        <f t="shared" si="93"/>
        <v>#VALUE!</v>
      </c>
      <c r="DH23" s="95" t="e">
        <f t="shared" si="94"/>
        <v>#VALUE!</v>
      </c>
      <c r="DI23" s="95" t="e">
        <f t="shared" si="95"/>
        <v>#VALUE!</v>
      </c>
      <c r="DJ23" s="95" t="e">
        <f t="shared" si="96"/>
        <v>#VALUE!</v>
      </c>
      <c r="DK23" s="51" t="e">
        <f t="shared" si="97"/>
        <v>#VALUE!</v>
      </c>
      <c r="DL23" s="51" t="e">
        <f t="shared" si="98"/>
        <v>#VALUE!</v>
      </c>
      <c r="DM23" s="51">
        <f t="shared" si="99"/>
        <v>0</v>
      </c>
      <c r="DN23" s="21"/>
      <c r="DO23" s="224"/>
      <c r="DP23" s="225"/>
      <c r="DQ23" s="225"/>
      <c r="DR23" s="225"/>
      <c r="DS23" s="225"/>
      <c r="DT23" s="225"/>
      <c r="DU23" s="225"/>
      <c r="DV23" s="225"/>
      <c r="DW23" s="226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5.75" customHeight="1" thickTop="1">
      <c r="A24" s="2"/>
      <c r="B24" s="227"/>
      <c r="C24" s="228"/>
      <c r="D24" s="228"/>
      <c r="E24" s="228"/>
      <c r="F24" s="228"/>
      <c r="G24" s="228"/>
      <c r="H24" s="228"/>
      <c r="I24" s="229"/>
      <c r="J24" s="229"/>
      <c r="K24" s="195"/>
      <c r="L24" s="234">
        <f>IF(SUM(C10:H23)=0,L9,SUM(L9:L23)+INT((SUM(M9:M23)+INT(SUM(N9:N23)/30))/12))</f>
        <v>5</v>
      </c>
      <c r="M24" s="234">
        <f>IF(SUM(C10:H23)=0,M9,MOD((SUM(M9:M23)+INT(SUM(N9:N23)/30)),12))</f>
        <v>0</v>
      </c>
      <c r="N24" s="234">
        <f>IF(SUM(C10:H23)=0,N9,MOD(SUM(N9:N23),30))</f>
        <v>0</v>
      </c>
      <c r="O24" s="195">
        <f>IF(AE24&gt;0,"*",SUM(O9:O23)+INT((SUM(P9:P23)/12)))</f>
        <v>5</v>
      </c>
      <c r="P24" s="195">
        <f>IF(AE24&gt;0,"*",MOD((SUM(P9:P23)+INT(SUM(Q9:Q23)/30)),12))</f>
        <v>2</v>
      </c>
      <c r="Q24" s="197" t="str">
        <f>IF(AND(O24=0,P24=0),"本欄將依休假年資，顯示得休假日數",IF(AND(O24=0,P24&gt;0),"休假年資不足1年，須自次年度起，再依到職日至到職當年度底之任職月數，按比例核算休假，未滿半日以半日計","休假年資"&amp;O24&amp;"年，得休假"&amp;IF(O24&gt;14,30,VLOOKUP(O24,AD26:AF39,2,FALSE))&amp;"日，但任現職年資中斷者，年資應結算至到職當年度底，並自次年度起，再依到職日至到職當年度底之任職月數，按比例核算休假，未滿半日以半日計"))</f>
        <v>休假年資5年，得休假14日，但任現職年資中斷者，年資應結算至到職當年度底，並自次年度起，再依到職日至到職當年度底之任職月數，按比例核算休假，未滿半日以半日計</v>
      </c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1">
        <f t="shared" si="0"/>
        <v>0</v>
      </c>
      <c r="AE24" s="141">
        <f t="shared" si="1"/>
        <v>0</v>
      </c>
      <c r="AF24" s="141">
        <f t="shared" si="22"/>
        <v>0</v>
      </c>
      <c r="AG24" s="141"/>
      <c r="AH24" s="142"/>
      <c r="AI24" s="199">
        <f>IF(SUM(AI10:AK23)=0,AI9,SUM(AI9:AI23)+INT((SUM(AJ9:AJ23)+INT(SUM(AK9:AK23)/30))/12))</f>
      </c>
      <c r="AJ24" s="214">
        <f>IF(SUM(AI10:AK23)=0,AJ9,MOD((SUM(AJ9:AJ23)+INT(SUM(AK9:AK23)/30)),12))</f>
      </c>
      <c r="AK24" s="216" t="str">
        <f>IF(SUM(AI10:AK23)=0,AK9,MOD(SUM(AK9:AK23),30))</f>
        <v>-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1">
        <f>IF(DAY(AN24)=1,0,IF(AND(YEAR(AN24)=YEAR(AL25),MONTH(AN24)=MONTH(AL25),DAY(AN24)&lt;&gt;DAY(AL25)),1,0))</f>
        <v>0</v>
      </c>
      <c r="AV24" s="141">
        <f>IF(DAY(AN24)=1,0,IF(AND(YEAR(AN24)=YEAR(AL25),MONTH(AN24)=MONTH(AL25)),1,0))</f>
        <v>1</v>
      </c>
      <c r="AW24" s="141">
        <f t="shared" si="37"/>
        <v>1</v>
      </c>
      <c r="AX24" s="141"/>
      <c r="AY24" s="142"/>
      <c r="AZ24" s="199">
        <f>IF(SUM(AZ10:BB23)=0,AZ9,SUM(AZ9:AZ23)+INT((SUM(BA9:BA23)+INT(SUM(BB9:BB23)/30))/12))</f>
        <v>5</v>
      </c>
      <c r="BA24" s="214">
        <f>IF(SUM(AZ10:BB23)=0,BA9,MOD((SUM(BA9:BA23)+INT(SUM(BB9:BB23)/30)),12))</f>
        <v>0</v>
      </c>
      <c r="BB24" s="216">
        <f>IF(SUM(AZ10:BB23)=0,BB9,MOD(SUM(BB9:BB23),30))</f>
        <v>0</v>
      </c>
      <c r="BC24" s="140"/>
      <c r="BD24" s="140"/>
      <c r="BE24" s="140"/>
      <c r="BF24" s="140"/>
      <c r="BG24" s="140"/>
      <c r="BH24" s="140"/>
      <c r="BI24" s="140"/>
      <c r="BJ24" s="140"/>
      <c r="BK24" s="140"/>
      <c r="BL24" s="141">
        <f t="shared" si="50"/>
        <v>0</v>
      </c>
      <c r="BM24" s="141">
        <f t="shared" si="51"/>
        <v>1</v>
      </c>
      <c r="BN24" s="141">
        <f t="shared" si="52"/>
        <v>0</v>
      </c>
      <c r="BO24" s="141"/>
      <c r="BP24" s="142"/>
      <c r="BQ24" s="199">
        <f>IF(SUM(BQ10:BS23)=0,BQ9,SUM(BQ9:BQ23)+INT((SUM(BR9:BR23)+INT(SUM(BS9:BS23)/30))/12))</f>
      </c>
      <c r="BR24" s="214">
        <f>IF(SUM(BQ10:BS23)=0,BR9,MOD((SUM(BR9:BR23)+INT(SUM(BS9:BS23)/30)),12))</f>
      </c>
      <c r="BS24" s="216" t="str">
        <f>IF(SUM(BQ10:BS23)=0,BS9,MOD(SUM(BS9:BS23),30))</f>
        <v>-</v>
      </c>
      <c r="BT24" s="140"/>
      <c r="BU24" s="140"/>
      <c r="BV24" s="140"/>
      <c r="BW24" s="140"/>
      <c r="BX24" s="140"/>
      <c r="BY24" s="140"/>
      <c r="BZ24" s="140"/>
      <c r="CA24" s="140"/>
      <c r="CB24" s="140"/>
      <c r="CC24" s="141">
        <f t="shared" si="66"/>
        <v>0</v>
      </c>
      <c r="CD24" s="141">
        <f t="shared" si="67"/>
        <v>1</v>
      </c>
      <c r="CE24" s="141">
        <f t="shared" si="68"/>
        <v>1</v>
      </c>
      <c r="CF24" s="141"/>
      <c r="CG24" s="142"/>
      <c r="CH24" s="199" t="str">
        <f>IF(SUM(CH10:CJ23)=0,CH9,SUM(CH9:CH23)+INT((SUM(CI9:CI23)+INT(SUM(CJ9:CJ23)/30))/12))</f>
        <v>-</v>
      </c>
      <c r="CI24" s="214" t="str">
        <f>IF(SUM(CH10:CJ23)=0,CI9,MOD((SUM(CI9:CI23)+INT(SUM(CJ9:CJ23)/30)),12))</f>
        <v>-</v>
      </c>
      <c r="CJ24" s="216" t="str">
        <f>IF(SUM(CH10:CJ23)=0,CJ9,MOD(SUM(CJ9:CJ23),30))</f>
        <v>-</v>
      </c>
      <c r="CK24" s="140"/>
      <c r="CL24" s="140"/>
      <c r="CM24" s="140"/>
      <c r="CN24" s="140"/>
      <c r="CO24" s="140"/>
      <c r="CP24" s="140"/>
      <c r="CQ24" s="140"/>
      <c r="CR24" s="140"/>
      <c r="CS24" s="140"/>
      <c r="CT24" s="141">
        <f>IF(DAY(CM24)=1,0,IF(AND(YEAR(CM24)=YEAR(CK25),MONTH(CM24)=MONTH(CK25),DAY(CM24)&lt;&gt;DAY(CK25)),1,0))</f>
        <v>0</v>
      </c>
      <c r="CU24" s="141">
        <f>IF(DAY(CM24)=1,0,IF(AND(YEAR(CM24)=YEAR(CK25),MONTH(CM24)=MONTH(CK25)),1,0))</f>
        <v>1</v>
      </c>
      <c r="CV24" s="141">
        <f>IF(ISERR(IF(CT23="","",IF(CK24&lt;CM23,1,0)))=TRUE,0,IF(CT23="","",IF(CK24&lt;CM23,1,0)))</f>
        <v>1</v>
      </c>
      <c r="CW24" s="141"/>
      <c r="CX24" s="142"/>
      <c r="CY24" s="199">
        <f>IF(SUM(CY10:DA23)=0,CY9,SUM(CY9:CY23)+INT((SUM(CZ9:CZ23)+INT(SUM(DA9:DA23)/30))/12))</f>
        <v>5</v>
      </c>
      <c r="CZ24" s="214">
        <f>IF(SUM(CY10:DA23)=0,CZ9,MOD((SUM(CZ9:CZ23)+INT(SUM(DA9:DA23)/30)),12))</f>
        <v>0</v>
      </c>
      <c r="DA24" s="216">
        <f>IF(SUM(CY10:DA23)=0,DA9,MOD(SUM(DA9:DA23),30))</f>
        <v>0</v>
      </c>
      <c r="DB24" s="140"/>
      <c r="DC24" s="140"/>
      <c r="DD24" s="140"/>
      <c r="DE24" s="140"/>
      <c r="DF24" s="140"/>
      <c r="DG24" s="140"/>
      <c r="DH24" s="140"/>
      <c r="DI24" s="140"/>
      <c r="DJ24" s="140"/>
      <c r="DK24" s="141">
        <f t="shared" si="97"/>
        <v>0</v>
      </c>
      <c r="DL24" s="141">
        <f t="shared" si="98"/>
        <v>1</v>
      </c>
      <c r="DM24" s="141">
        <f>IF(DB23="","",IF(DB24&lt;DD23,1,0))</f>
      </c>
      <c r="DN24" s="143"/>
      <c r="DO24" s="144"/>
      <c r="DP24" s="144"/>
      <c r="DQ24" s="144"/>
      <c r="DR24" s="112"/>
      <c r="DS24" s="112"/>
      <c r="DT24" s="112"/>
      <c r="DU24" s="21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5.75" customHeight="1" thickBot="1">
      <c r="A25" s="2"/>
      <c r="B25" s="228"/>
      <c r="C25" s="228"/>
      <c r="D25" s="228"/>
      <c r="E25" s="228"/>
      <c r="F25" s="228"/>
      <c r="G25" s="228"/>
      <c r="H25" s="228"/>
      <c r="I25" s="230"/>
      <c r="J25" s="230"/>
      <c r="K25" s="196"/>
      <c r="L25" s="235"/>
      <c r="M25" s="235"/>
      <c r="N25" s="235"/>
      <c r="O25" s="196"/>
      <c r="P25" s="196"/>
      <c r="Q25" s="198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3"/>
      <c r="AE25" s="143"/>
      <c r="AF25" s="143"/>
      <c r="AG25" s="143"/>
      <c r="AH25" s="145"/>
      <c r="AI25" s="200"/>
      <c r="AJ25" s="215"/>
      <c r="AK25" s="217"/>
      <c r="AL25" s="140"/>
      <c r="AM25" s="140"/>
      <c r="AN25" s="140"/>
      <c r="AO25" s="140"/>
      <c r="AP25" s="140"/>
      <c r="AQ25" s="140"/>
      <c r="AR25" s="140"/>
      <c r="AS25" s="140"/>
      <c r="AT25" s="140"/>
      <c r="AU25" s="143"/>
      <c r="AV25" s="143"/>
      <c r="AW25" s="143"/>
      <c r="AX25" s="143"/>
      <c r="AY25" s="145"/>
      <c r="AZ25" s="200"/>
      <c r="BA25" s="215"/>
      <c r="BB25" s="217"/>
      <c r="BC25" s="140"/>
      <c r="BD25" s="140"/>
      <c r="BE25" s="140"/>
      <c r="BF25" s="140"/>
      <c r="BG25" s="140"/>
      <c r="BH25" s="140"/>
      <c r="BI25" s="140"/>
      <c r="BJ25" s="140"/>
      <c r="BK25" s="140"/>
      <c r="BL25" s="143"/>
      <c r="BM25" s="143"/>
      <c r="BN25" s="143"/>
      <c r="BO25" s="143"/>
      <c r="BP25" s="145"/>
      <c r="BQ25" s="200"/>
      <c r="BR25" s="215"/>
      <c r="BS25" s="217"/>
      <c r="BT25" s="140"/>
      <c r="BU25" s="140"/>
      <c r="BV25" s="140"/>
      <c r="BW25" s="140"/>
      <c r="BX25" s="140"/>
      <c r="BY25" s="140"/>
      <c r="BZ25" s="140"/>
      <c r="CA25" s="140"/>
      <c r="CB25" s="140"/>
      <c r="CC25" s="143"/>
      <c r="CD25" s="143"/>
      <c r="CE25" s="143"/>
      <c r="CF25" s="143"/>
      <c r="CG25" s="145"/>
      <c r="CH25" s="200"/>
      <c r="CI25" s="215"/>
      <c r="CJ25" s="217"/>
      <c r="CK25" s="140"/>
      <c r="CL25" s="140"/>
      <c r="CM25" s="140"/>
      <c r="CN25" s="140"/>
      <c r="CO25" s="140"/>
      <c r="CP25" s="140"/>
      <c r="CQ25" s="140"/>
      <c r="CR25" s="140"/>
      <c r="CS25" s="140"/>
      <c r="CT25" s="143"/>
      <c r="CU25" s="143"/>
      <c r="CV25" s="143"/>
      <c r="CW25" s="143"/>
      <c r="CX25" s="145"/>
      <c r="CY25" s="200"/>
      <c r="CZ25" s="215"/>
      <c r="DA25" s="217"/>
      <c r="DB25" s="140"/>
      <c r="DC25" s="140"/>
      <c r="DD25" s="140"/>
      <c r="DE25" s="140"/>
      <c r="DF25" s="140"/>
      <c r="DG25" s="140"/>
      <c r="DH25" s="140"/>
      <c r="DI25" s="140"/>
      <c r="DJ25" s="140"/>
      <c r="DK25" s="143"/>
      <c r="DL25" s="143"/>
      <c r="DM25" s="143"/>
      <c r="DN25" s="143"/>
      <c r="DO25" s="144"/>
      <c r="DP25" s="144"/>
      <c r="DQ25" s="144"/>
      <c r="DR25" s="112"/>
      <c r="DS25" s="112"/>
      <c r="DT25" s="112"/>
      <c r="DU25" s="21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136" ht="15.75" customHeight="1" thickTop="1">
      <c r="A26" s="6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1">
        <v>1</v>
      </c>
      <c r="AE26" s="141">
        <v>7</v>
      </c>
      <c r="AF26" s="147"/>
      <c r="AG26" s="147"/>
      <c r="AH26" s="148"/>
      <c r="AI26" s="219"/>
      <c r="AJ26" s="219"/>
      <c r="AK26" s="219"/>
      <c r="AL26" s="146"/>
      <c r="AM26" s="146"/>
      <c r="AN26" s="146"/>
      <c r="AO26" s="146"/>
      <c r="AP26" s="146"/>
      <c r="AQ26" s="146"/>
      <c r="AR26" s="146"/>
      <c r="AS26" s="146"/>
      <c r="AT26" s="146"/>
      <c r="AU26" s="147">
        <v>1</v>
      </c>
      <c r="AV26" s="147">
        <v>7</v>
      </c>
      <c r="AW26" s="147"/>
      <c r="AX26" s="147"/>
      <c r="AY26" s="148"/>
      <c r="AZ26" s="219"/>
      <c r="BA26" s="219"/>
      <c r="BB26" s="219"/>
      <c r="BC26" s="146"/>
      <c r="BD26" s="146"/>
      <c r="BE26" s="146"/>
      <c r="BF26" s="146"/>
      <c r="BG26" s="146"/>
      <c r="BH26" s="146"/>
      <c r="BI26" s="146"/>
      <c r="BJ26" s="146"/>
      <c r="BK26" s="146"/>
      <c r="BL26" s="147">
        <v>1</v>
      </c>
      <c r="BM26" s="147">
        <v>7</v>
      </c>
      <c r="BN26" s="147"/>
      <c r="BO26" s="147"/>
      <c r="BP26" s="148"/>
      <c r="BQ26" s="219"/>
      <c r="BR26" s="219"/>
      <c r="BS26" s="219"/>
      <c r="BT26" s="146"/>
      <c r="BU26" s="146"/>
      <c r="BV26" s="146"/>
      <c r="BW26" s="146"/>
      <c r="BX26" s="146"/>
      <c r="BY26" s="146"/>
      <c r="BZ26" s="146"/>
      <c r="CA26" s="146"/>
      <c r="CB26" s="146"/>
      <c r="CC26" s="147">
        <v>1</v>
      </c>
      <c r="CD26" s="147">
        <v>7</v>
      </c>
      <c r="CE26" s="147"/>
      <c r="CF26" s="147"/>
      <c r="CG26" s="148"/>
      <c r="CH26" s="219"/>
      <c r="CI26" s="219"/>
      <c r="CJ26" s="219"/>
      <c r="CK26" s="146"/>
      <c r="CL26" s="146"/>
      <c r="CM26" s="146"/>
      <c r="CN26" s="146"/>
      <c r="CO26" s="146"/>
      <c r="CP26" s="146"/>
      <c r="CQ26" s="146"/>
      <c r="CR26" s="146"/>
      <c r="CS26" s="146"/>
      <c r="CT26" s="147">
        <v>1</v>
      </c>
      <c r="CU26" s="147">
        <v>7</v>
      </c>
      <c r="CV26" s="147"/>
      <c r="CW26" s="147"/>
      <c r="CX26" s="148"/>
      <c r="CY26" s="219"/>
      <c r="CZ26" s="219"/>
      <c r="DA26" s="219"/>
      <c r="DB26" s="146"/>
      <c r="DC26" s="146"/>
      <c r="DD26" s="146"/>
      <c r="DE26" s="146"/>
      <c r="DF26" s="146"/>
      <c r="DG26" s="146"/>
      <c r="DH26" s="146"/>
      <c r="DI26" s="146"/>
      <c r="DJ26" s="146"/>
      <c r="DK26" s="147">
        <v>1</v>
      </c>
      <c r="DL26" s="147">
        <v>7</v>
      </c>
      <c r="DM26" s="147"/>
      <c r="DN26" s="143"/>
      <c r="DO26" s="143"/>
      <c r="DP26" s="143"/>
      <c r="DQ26" s="143"/>
      <c r="DR26" s="21"/>
      <c r="DS26" s="21"/>
      <c r="DT26" s="21"/>
      <c r="DU26" s="21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 ht="15.75" customHeight="1">
      <c r="A27" s="6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1">
        <v>2</v>
      </c>
      <c r="AE27" s="141">
        <v>7</v>
      </c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6"/>
      <c r="DS27" s="6"/>
      <c r="DT27" s="6"/>
      <c r="DU27" s="6"/>
      <c r="DV27" s="6"/>
      <c r="DW27" s="6"/>
      <c r="DX27" s="6"/>
      <c r="DY27" s="5"/>
      <c r="DZ27" s="5"/>
      <c r="EA27" s="5"/>
      <c r="EB27" s="5"/>
      <c r="EC27" s="5"/>
      <c r="ED27" s="5"/>
      <c r="EE27" s="5"/>
      <c r="EF27" s="5"/>
    </row>
    <row r="28" spans="1:136" ht="15.75" customHeight="1">
      <c r="A28" s="6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1">
        <v>3</v>
      </c>
      <c r="AE28" s="141">
        <v>14</v>
      </c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6"/>
      <c r="DS28" s="6"/>
      <c r="DT28" s="6"/>
      <c r="DU28" s="6"/>
      <c r="DV28" s="6"/>
      <c r="DW28" s="6"/>
      <c r="DX28" s="6"/>
      <c r="DY28" s="5"/>
      <c r="DZ28" s="5"/>
      <c r="EA28" s="5"/>
      <c r="EB28" s="5"/>
      <c r="EC28" s="5"/>
      <c r="ED28" s="5"/>
      <c r="EE28" s="5"/>
      <c r="EF28" s="5"/>
    </row>
    <row r="29" spans="1:136" ht="15.75" customHeight="1">
      <c r="A29" s="6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1">
        <v>4</v>
      </c>
      <c r="AE29" s="141">
        <v>14</v>
      </c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6"/>
      <c r="DS29" s="6"/>
      <c r="DT29" s="6"/>
      <c r="DU29" s="6"/>
      <c r="DV29" s="6"/>
      <c r="DW29" s="6"/>
      <c r="DX29" s="6"/>
      <c r="DY29" s="5"/>
      <c r="DZ29" s="5"/>
      <c r="EA29" s="5"/>
      <c r="EB29" s="5"/>
      <c r="EC29" s="5"/>
      <c r="ED29" s="5"/>
      <c r="EE29" s="5"/>
      <c r="EF29" s="5"/>
    </row>
    <row r="30" spans="1:136" ht="15.75" customHeight="1">
      <c r="A30" s="5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41">
        <v>5</v>
      </c>
      <c r="AE30" s="141">
        <v>14</v>
      </c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 ht="15.75" customHeight="1">
      <c r="A31" s="5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41">
        <v>6</v>
      </c>
      <c r="AE31" s="141">
        <v>21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</row>
    <row r="32" spans="2:125" ht="15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51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51">
        <v>7</v>
      </c>
      <c r="AE32" s="51">
        <v>21</v>
      </c>
      <c r="AF32" s="51"/>
      <c r="AG32" s="51"/>
      <c r="AI32" s="69"/>
      <c r="AJ32" s="69"/>
      <c r="AK32" s="69"/>
      <c r="AL32" s="70"/>
      <c r="AM32" s="70"/>
      <c r="AN32" s="70"/>
      <c r="AO32" s="70"/>
      <c r="AP32" s="70"/>
      <c r="AQ32" s="70"/>
      <c r="AR32" s="70"/>
      <c r="AS32" s="70"/>
      <c r="AT32" s="70"/>
      <c r="AU32" s="51">
        <v>7</v>
      </c>
      <c r="AV32" s="51">
        <v>21</v>
      </c>
      <c r="AW32" s="51"/>
      <c r="AX32" s="51"/>
      <c r="AZ32" s="69"/>
      <c r="BA32" s="69"/>
      <c r="BB32" s="69"/>
      <c r="BC32" s="70"/>
      <c r="BD32" s="70"/>
      <c r="BE32" s="70"/>
      <c r="BF32" s="70"/>
      <c r="BG32" s="70"/>
      <c r="BH32" s="70"/>
      <c r="BI32" s="70"/>
      <c r="BJ32" s="70"/>
      <c r="BK32" s="70"/>
      <c r="BL32" s="51">
        <v>7</v>
      </c>
      <c r="BM32" s="51">
        <v>21</v>
      </c>
      <c r="BN32" s="51"/>
      <c r="BO32" s="51"/>
      <c r="BQ32" s="69"/>
      <c r="BR32" s="69"/>
      <c r="BS32" s="69"/>
      <c r="BT32" s="70"/>
      <c r="BU32" s="70"/>
      <c r="BV32" s="70"/>
      <c r="BW32" s="70"/>
      <c r="BX32" s="70"/>
      <c r="BY32" s="70"/>
      <c r="BZ32" s="70"/>
      <c r="CA32" s="70"/>
      <c r="CB32" s="70"/>
      <c r="CC32" s="51">
        <v>7</v>
      </c>
      <c r="CD32" s="51">
        <v>21</v>
      </c>
      <c r="CE32" s="51"/>
      <c r="CF32" s="51"/>
      <c r="CH32" s="69"/>
      <c r="CI32" s="69"/>
      <c r="CJ32" s="69"/>
      <c r="CK32" s="70"/>
      <c r="CL32" s="70"/>
      <c r="CM32" s="70"/>
      <c r="CN32" s="70"/>
      <c r="CO32" s="70"/>
      <c r="CP32" s="70"/>
      <c r="CQ32" s="70"/>
      <c r="CR32" s="70"/>
      <c r="CS32" s="70"/>
      <c r="CT32" s="51">
        <v>7</v>
      </c>
      <c r="CU32" s="51">
        <v>21</v>
      </c>
      <c r="CV32" s="51"/>
      <c r="CW32" s="51"/>
      <c r="CY32" s="69"/>
      <c r="CZ32" s="69"/>
      <c r="DA32" s="69"/>
      <c r="DB32" s="70"/>
      <c r="DC32" s="70"/>
      <c r="DD32" s="70"/>
      <c r="DE32" s="70"/>
      <c r="DF32" s="70"/>
      <c r="DG32" s="70"/>
      <c r="DH32" s="70"/>
      <c r="DI32" s="70"/>
      <c r="DJ32" s="70"/>
      <c r="DK32" s="51">
        <v>7</v>
      </c>
      <c r="DL32" s="51">
        <v>21</v>
      </c>
      <c r="DM32" s="51"/>
      <c r="DN32" s="51"/>
      <c r="DO32" s="51"/>
      <c r="DP32" s="51"/>
      <c r="DQ32" s="51"/>
      <c r="DR32" s="51"/>
      <c r="DS32" s="51"/>
      <c r="DT32" s="51"/>
      <c r="DU32" s="51"/>
    </row>
    <row r="33" spans="2:125" ht="15.7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51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51">
        <v>8</v>
      </c>
      <c r="AE33" s="51">
        <v>21</v>
      </c>
      <c r="AF33" s="51"/>
      <c r="AG33" s="51"/>
      <c r="AI33" s="69"/>
      <c r="AJ33" s="69"/>
      <c r="AK33" s="69"/>
      <c r="AL33" s="70"/>
      <c r="AM33" s="70"/>
      <c r="AN33" s="70"/>
      <c r="AO33" s="70"/>
      <c r="AP33" s="70"/>
      <c r="AQ33" s="70"/>
      <c r="AR33" s="70"/>
      <c r="AS33" s="70"/>
      <c r="AT33" s="70"/>
      <c r="AU33" s="51">
        <v>8</v>
      </c>
      <c r="AV33" s="51">
        <v>21</v>
      </c>
      <c r="AW33" s="51"/>
      <c r="AX33" s="51"/>
      <c r="AZ33" s="69"/>
      <c r="BA33" s="69"/>
      <c r="BB33" s="69"/>
      <c r="BC33" s="70"/>
      <c r="BD33" s="70"/>
      <c r="BE33" s="70"/>
      <c r="BF33" s="70"/>
      <c r="BG33" s="70"/>
      <c r="BH33" s="70"/>
      <c r="BI33" s="70"/>
      <c r="BJ33" s="70"/>
      <c r="BK33" s="70"/>
      <c r="BL33" s="51">
        <v>8</v>
      </c>
      <c r="BM33" s="51">
        <v>21</v>
      </c>
      <c r="BN33" s="51"/>
      <c r="BO33" s="51"/>
      <c r="BQ33" s="69"/>
      <c r="BR33" s="69"/>
      <c r="BS33" s="69"/>
      <c r="BT33" s="70"/>
      <c r="BU33" s="70"/>
      <c r="BV33" s="70"/>
      <c r="BW33" s="70"/>
      <c r="BX33" s="70"/>
      <c r="BY33" s="70"/>
      <c r="BZ33" s="70"/>
      <c r="CA33" s="70"/>
      <c r="CB33" s="70"/>
      <c r="CC33" s="51">
        <v>8</v>
      </c>
      <c r="CD33" s="51">
        <v>21</v>
      </c>
      <c r="CE33" s="51"/>
      <c r="CF33" s="51"/>
      <c r="CH33" s="69"/>
      <c r="CI33" s="69"/>
      <c r="CJ33" s="69"/>
      <c r="CK33" s="70"/>
      <c r="CL33" s="70"/>
      <c r="CM33" s="70"/>
      <c r="CN33" s="70"/>
      <c r="CO33" s="70"/>
      <c r="CP33" s="70"/>
      <c r="CQ33" s="70"/>
      <c r="CR33" s="70"/>
      <c r="CS33" s="70"/>
      <c r="CT33" s="51">
        <v>8</v>
      </c>
      <c r="CU33" s="51">
        <v>21</v>
      </c>
      <c r="CV33" s="51"/>
      <c r="CW33" s="51"/>
      <c r="CY33" s="69"/>
      <c r="CZ33" s="69"/>
      <c r="DA33" s="69"/>
      <c r="DB33" s="70"/>
      <c r="DC33" s="70"/>
      <c r="DD33" s="70"/>
      <c r="DE33" s="70"/>
      <c r="DF33" s="70"/>
      <c r="DG33" s="70"/>
      <c r="DH33" s="70"/>
      <c r="DI33" s="70"/>
      <c r="DJ33" s="70"/>
      <c r="DK33" s="51">
        <v>8</v>
      </c>
      <c r="DL33" s="51">
        <v>21</v>
      </c>
      <c r="DM33" s="51"/>
      <c r="DN33" s="51"/>
      <c r="DO33" s="51"/>
      <c r="DP33" s="51"/>
      <c r="DQ33" s="51"/>
      <c r="DR33" s="51"/>
      <c r="DS33" s="51"/>
      <c r="DT33" s="51"/>
      <c r="DU33" s="51"/>
    </row>
    <row r="34" spans="2:125" ht="15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51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51">
        <v>9</v>
      </c>
      <c r="AE34" s="51">
        <v>28</v>
      </c>
      <c r="AF34" s="51"/>
      <c r="AG34" s="51"/>
      <c r="AI34" s="69"/>
      <c r="AJ34" s="69"/>
      <c r="AK34" s="69"/>
      <c r="AL34" s="70"/>
      <c r="AM34" s="70"/>
      <c r="AN34" s="70"/>
      <c r="AO34" s="70"/>
      <c r="AP34" s="70"/>
      <c r="AQ34" s="70"/>
      <c r="AR34" s="70"/>
      <c r="AS34" s="70"/>
      <c r="AT34" s="70"/>
      <c r="AU34" s="51">
        <v>9</v>
      </c>
      <c r="AV34" s="51">
        <v>28</v>
      </c>
      <c r="AW34" s="51"/>
      <c r="AX34" s="51"/>
      <c r="AZ34" s="69"/>
      <c r="BA34" s="69"/>
      <c r="BB34" s="69"/>
      <c r="BC34" s="70"/>
      <c r="BD34" s="70"/>
      <c r="BE34" s="70"/>
      <c r="BF34" s="70"/>
      <c r="BG34" s="70"/>
      <c r="BH34" s="70"/>
      <c r="BI34" s="70"/>
      <c r="BJ34" s="70"/>
      <c r="BK34" s="70"/>
      <c r="BL34" s="51">
        <v>9</v>
      </c>
      <c r="BM34" s="51">
        <v>28</v>
      </c>
      <c r="BN34" s="51"/>
      <c r="BO34" s="51"/>
      <c r="BQ34" s="69"/>
      <c r="BR34" s="69"/>
      <c r="BS34" s="69"/>
      <c r="BT34" s="70"/>
      <c r="BU34" s="70"/>
      <c r="BV34" s="70"/>
      <c r="BW34" s="70"/>
      <c r="BX34" s="70"/>
      <c r="BY34" s="70"/>
      <c r="BZ34" s="70"/>
      <c r="CA34" s="70"/>
      <c r="CB34" s="70"/>
      <c r="CC34" s="51">
        <v>9</v>
      </c>
      <c r="CD34" s="51">
        <v>28</v>
      </c>
      <c r="CE34" s="51"/>
      <c r="CF34" s="51"/>
      <c r="CH34" s="69"/>
      <c r="CI34" s="69"/>
      <c r="CJ34" s="69"/>
      <c r="CK34" s="70"/>
      <c r="CL34" s="70"/>
      <c r="CM34" s="70"/>
      <c r="CN34" s="70"/>
      <c r="CO34" s="70"/>
      <c r="CP34" s="70"/>
      <c r="CQ34" s="70"/>
      <c r="CR34" s="70"/>
      <c r="CS34" s="70"/>
      <c r="CT34" s="51">
        <v>9</v>
      </c>
      <c r="CU34" s="51">
        <v>28</v>
      </c>
      <c r="CV34" s="51"/>
      <c r="CW34" s="51"/>
      <c r="CY34" s="69"/>
      <c r="CZ34" s="69"/>
      <c r="DA34" s="69"/>
      <c r="DB34" s="70"/>
      <c r="DC34" s="70"/>
      <c r="DD34" s="70"/>
      <c r="DE34" s="70"/>
      <c r="DF34" s="70"/>
      <c r="DG34" s="70"/>
      <c r="DH34" s="70"/>
      <c r="DI34" s="70"/>
      <c r="DJ34" s="70"/>
      <c r="DK34" s="51">
        <v>9</v>
      </c>
      <c r="DL34" s="51">
        <v>28</v>
      </c>
      <c r="DM34" s="51"/>
      <c r="DN34" s="51"/>
      <c r="DO34" s="51"/>
      <c r="DP34" s="51"/>
      <c r="DQ34" s="51"/>
      <c r="DR34" s="51"/>
      <c r="DS34" s="51"/>
      <c r="DT34" s="51"/>
      <c r="DU34" s="51"/>
    </row>
    <row r="35" spans="2:125" ht="15.7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51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51">
        <v>10</v>
      </c>
      <c r="AE35" s="51">
        <v>28</v>
      </c>
      <c r="AF35" s="51"/>
      <c r="AG35" s="51"/>
      <c r="AI35" s="69"/>
      <c r="AJ35" s="69"/>
      <c r="AK35" s="69"/>
      <c r="AL35" s="70"/>
      <c r="AM35" s="70"/>
      <c r="AN35" s="70"/>
      <c r="AO35" s="70"/>
      <c r="AP35" s="70"/>
      <c r="AQ35" s="70"/>
      <c r="AR35" s="70"/>
      <c r="AS35" s="70"/>
      <c r="AT35" s="70"/>
      <c r="AU35" s="51">
        <v>10</v>
      </c>
      <c r="AV35" s="51">
        <v>28</v>
      </c>
      <c r="AW35" s="51"/>
      <c r="AX35" s="51"/>
      <c r="AZ35" s="69"/>
      <c r="BA35" s="69"/>
      <c r="BB35" s="69"/>
      <c r="BC35" s="70"/>
      <c r="BD35" s="70"/>
      <c r="BE35" s="70"/>
      <c r="BF35" s="70"/>
      <c r="BG35" s="70"/>
      <c r="BH35" s="70"/>
      <c r="BI35" s="70"/>
      <c r="BJ35" s="70"/>
      <c r="BK35" s="70"/>
      <c r="BL35" s="51">
        <v>10</v>
      </c>
      <c r="BM35" s="51">
        <v>28</v>
      </c>
      <c r="BN35" s="51"/>
      <c r="BO35" s="51"/>
      <c r="BQ35" s="69"/>
      <c r="BR35" s="69"/>
      <c r="BS35" s="69"/>
      <c r="BT35" s="70"/>
      <c r="BU35" s="70"/>
      <c r="BV35" s="70"/>
      <c r="BW35" s="70"/>
      <c r="BX35" s="70"/>
      <c r="BY35" s="70"/>
      <c r="BZ35" s="70"/>
      <c r="CA35" s="70"/>
      <c r="CB35" s="70"/>
      <c r="CC35" s="51">
        <v>10</v>
      </c>
      <c r="CD35" s="51">
        <v>28</v>
      </c>
      <c r="CE35" s="51"/>
      <c r="CF35" s="51"/>
      <c r="CH35" s="69"/>
      <c r="CI35" s="69"/>
      <c r="CJ35" s="69"/>
      <c r="CK35" s="70"/>
      <c r="CL35" s="70"/>
      <c r="CM35" s="70"/>
      <c r="CN35" s="70"/>
      <c r="CO35" s="70"/>
      <c r="CP35" s="70"/>
      <c r="CQ35" s="70"/>
      <c r="CR35" s="70"/>
      <c r="CS35" s="70"/>
      <c r="CT35" s="51">
        <v>10</v>
      </c>
      <c r="CU35" s="51">
        <v>28</v>
      </c>
      <c r="CV35" s="51"/>
      <c r="CW35" s="51"/>
      <c r="CY35" s="69"/>
      <c r="CZ35" s="69"/>
      <c r="DA35" s="69"/>
      <c r="DB35" s="70"/>
      <c r="DC35" s="70"/>
      <c r="DD35" s="70"/>
      <c r="DE35" s="70"/>
      <c r="DF35" s="70"/>
      <c r="DG35" s="70"/>
      <c r="DH35" s="70"/>
      <c r="DI35" s="70"/>
      <c r="DJ35" s="70"/>
      <c r="DK35" s="51">
        <v>10</v>
      </c>
      <c r="DL35" s="51">
        <v>28</v>
      </c>
      <c r="DM35" s="51"/>
      <c r="DN35" s="51"/>
      <c r="DO35" s="51"/>
      <c r="DP35" s="51"/>
      <c r="DQ35" s="51"/>
      <c r="DR35" s="51"/>
      <c r="DS35" s="51"/>
      <c r="DT35" s="51"/>
      <c r="DU35" s="51"/>
    </row>
    <row r="36" spans="2:125" ht="15.7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51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51">
        <v>11</v>
      </c>
      <c r="AE36" s="51">
        <v>28</v>
      </c>
      <c r="AF36" s="51"/>
      <c r="AG36" s="51"/>
      <c r="AI36" s="69"/>
      <c r="AJ36" s="69"/>
      <c r="AK36" s="69"/>
      <c r="AL36" s="70"/>
      <c r="AM36" s="70"/>
      <c r="AN36" s="70"/>
      <c r="AO36" s="70"/>
      <c r="AP36" s="70"/>
      <c r="AQ36" s="70"/>
      <c r="AR36" s="70"/>
      <c r="AS36" s="70"/>
      <c r="AT36" s="70"/>
      <c r="AU36" s="51">
        <v>11</v>
      </c>
      <c r="AV36" s="51">
        <v>28</v>
      </c>
      <c r="AW36" s="51"/>
      <c r="AX36" s="51"/>
      <c r="AZ36" s="69"/>
      <c r="BA36" s="69"/>
      <c r="BB36" s="69"/>
      <c r="BC36" s="70"/>
      <c r="BD36" s="70"/>
      <c r="BE36" s="70"/>
      <c r="BF36" s="70"/>
      <c r="BG36" s="70"/>
      <c r="BH36" s="70"/>
      <c r="BI36" s="70"/>
      <c r="BJ36" s="70"/>
      <c r="BK36" s="70"/>
      <c r="BL36" s="51">
        <v>11</v>
      </c>
      <c r="BM36" s="51">
        <v>28</v>
      </c>
      <c r="BN36" s="51"/>
      <c r="BO36" s="51"/>
      <c r="BQ36" s="69"/>
      <c r="BR36" s="69"/>
      <c r="BS36" s="69"/>
      <c r="BT36" s="70"/>
      <c r="BU36" s="70"/>
      <c r="BV36" s="70"/>
      <c r="BW36" s="70"/>
      <c r="BX36" s="70"/>
      <c r="BY36" s="70"/>
      <c r="BZ36" s="70"/>
      <c r="CA36" s="70"/>
      <c r="CB36" s="70"/>
      <c r="CC36" s="51">
        <v>11</v>
      </c>
      <c r="CD36" s="51">
        <v>28</v>
      </c>
      <c r="CE36" s="51"/>
      <c r="CF36" s="51"/>
      <c r="CH36" s="69"/>
      <c r="CI36" s="69"/>
      <c r="CJ36" s="69"/>
      <c r="CK36" s="70"/>
      <c r="CL36" s="70"/>
      <c r="CM36" s="70"/>
      <c r="CN36" s="70"/>
      <c r="CO36" s="70"/>
      <c r="CP36" s="70"/>
      <c r="CQ36" s="70"/>
      <c r="CR36" s="70"/>
      <c r="CS36" s="70"/>
      <c r="CT36" s="51">
        <v>11</v>
      </c>
      <c r="CU36" s="51">
        <v>28</v>
      </c>
      <c r="CV36" s="51"/>
      <c r="CW36" s="51"/>
      <c r="CY36" s="69"/>
      <c r="CZ36" s="69"/>
      <c r="DA36" s="69"/>
      <c r="DB36" s="70"/>
      <c r="DC36" s="70"/>
      <c r="DD36" s="70"/>
      <c r="DE36" s="70"/>
      <c r="DF36" s="70"/>
      <c r="DG36" s="70"/>
      <c r="DH36" s="70"/>
      <c r="DI36" s="70"/>
      <c r="DJ36" s="70"/>
      <c r="DK36" s="51">
        <v>11</v>
      </c>
      <c r="DL36" s="51">
        <v>28</v>
      </c>
      <c r="DM36" s="51"/>
      <c r="DN36" s="51"/>
      <c r="DO36" s="51"/>
      <c r="DP36" s="51"/>
      <c r="DQ36" s="51"/>
      <c r="DR36" s="51"/>
      <c r="DS36" s="51"/>
      <c r="DT36" s="51"/>
      <c r="DU36" s="51"/>
    </row>
    <row r="37" spans="2:125" ht="15.75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51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51">
        <v>12</v>
      </c>
      <c r="AE37" s="51">
        <v>28</v>
      </c>
      <c r="AF37" s="51"/>
      <c r="AG37" s="51"/>
      <c r="AI37" s="69"/>
      <c r="AJ37" s="69"/>
      <c r="AK37" s="69"/>
      <c r="AL37" s="70"/>
      <c r="AM37" s="70"/>
      <c r="AN37" s="70"/>
      <c r="AO37" s="70"/>
      <c r="AP37" s="70"/>
      <c r="AQ37" s="70"/>
      <c r="AR37" s="70"/>
      <c r="AS37" s="70"/>
      <c r="AT37" s="70"/>
      <c r="AU37" s="51">
        <v>12</v>
      </c>
      <c r="AV37" s="51">
        <v>28</v>
      </c>
      <c r="AW37" s="51"/>
      <c r="AX37" s="51"/>
      <c r="AZ37" s="69"/>
      <c r="BA37" s="69"/>
      <c r="BB37" s="69"/>
      <c r="BC37" s="70"/>
      <c r="BD37" s="70"/>
      <c r="BE37" s="70"/>
      <c r="BF37" s="70"/>
      <c r="BG37" s="70"/>
      <c r="BH37" s="70"/>
      <c r="BI37" s="70"/>
      <c r="BJ37" s="70"/>
      <c r="BK37" s="70"/>
      <c r="BL37" s="51">
        <v>12</v>
      </c>
      <c r="BM37" s="51">
        <v>28</v>
      </c>
      <c r="BN37" s="51"/>
      <c r="BO37" s="51"/>
      <c r="BQ37" s="69"/>
      <c r="BR37" s="69"/>
      <c r="BS37" s="69"/>
      <c r="BT37" s="70"/>
      <c r="BU37" s="70"/>
      <c r="BV37" s="70"/>
      <c r="BW37" s="70"/>
      <c r="BX37" s="70"/>
      <c r="BY37" s="70"/>
      <c r="BZ37" s="70"/>
      <c r="CA37" s="70"/>
      <c r="CB37" s="70"/>
      <c r="CC37" s="51">
        <v>12</v>
      </c>
      <c r="CD37" s="51">
        <v>28</v>
      </c>
      <c r="CE37" s="51"/>
      <c r="CF37" s="51"/>
      <c r="CH37" s="69"/>
      <c r="CI37" s="69"/>
      <c r="CJ37" s="69"/>
      <c r="CK37" s="70"/>
      <c r="CL37" s="70"/>
      <c r="CM37" s="70"/>
      <c r="CN37" s="70"/>
      <c r="CO37" s="70"/>
      <c r="CP37" s="70"/>
      <c r="CQ37" s="70"/>
      <c r="CR37" s="70"/>
      <c r="CS37" s="70"/>
      <c r="CT37" s="51">
        <v>12</v>
      </c>
      <c r="CU37" s="51">
        <v>28</v>
      </c>
      <c r="CV37" s="51"/>
      <c r="CW37" s="51"/>
      <c r="CY37" s="69"/>
      <c r="CZ37" s="69"/>
      <c r="DA37" s="69"/>
      <c r="DB37" s="70"/>
      <c r="DC37" s="70"/>
      <c r="DD37" s="70"/>
      <c r="DE37" s="70"/>
      <c r="DF37" s="70"/>
      <c r="DG37" s="70"/>
      <c r="DH37" s="70"/>
      <c r="DI37" s="70"/>
      <c r="DJ37" s="70"/>
      <c r="DK37" s="51">
        <v>12</v>
      </c>
      <c r="DL37" s="51">
        <v>28</v>
      </c>
      <c r="DM37" s="51"/>
      <c r="DN37" s="51"/>
      <c r="DO37" s="51"/>
      <c r="DP37" s="51"/>
      <c r="DQ37" s="51"/>
      <c r="DR37" s="51"/>
      <c r="DS37" s="51"/>
      <c r="DT37" s="51"/>
      <c r="DU37" s="51"/>
    </row>
    <row r="38" spans="2:125" ht="15.75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51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51">
        <v>13</v>
      </c>
      <c r="AE38" s="51">
        <v>28</v>
      </c>
      <c r="AF38" s="51"/>
      <c r="AG38" s="51"/>
      <c r="AI38" s="69"/>
      <c r="AJ38" s="69"/>
      <c r="AK38" s="69"/>
      <c r="AL38" s="70"/>
      <c r="AM38" s="70"/>
      <c r="AN38" s="70"/>
      <c r="AO38" s="70"/>
      <c r="AP38" s="70"/>
      <c r="AQ38" s="70"/>
      <c r="AR38" s="70"/>
      <c r="AS38" s="70"/>
      <c r="AT38" s="70"/>
      <c r="AU38" s="51">
        <v>13</v>
      </c>
      <c r="AV38" s="51">
        <v>28</v>
      </c>
      <c r="AW38" s="51"/>
      <c r="AX38" s="51"/>
      <c r="AZ38" s="69"/>
      <c r="BA38" s="69"/>
      <c r="BB38" s="69"/>
      <c r="BC38" s="70"/>
      <c r="BD38" s="70"/>
      <c r="BE38" s="70"/>
      <c r="BF38" s="70"/>
      <c r="BG38" s="70"/>
      <c r="BH38" s="70"/>
      <c r="BI38" s="70"/>
      <c r="BJ38" s="70"/>
      <c r="BK38" s="70"/>
      <c r="BL38" s="51">
        <v>13</v>
      </c>
      <c r="BM38" s="51">
        <v>28</v>
      </c>
      <c r="BN38" s="51"/>
      <c r="BO38" s="51"/>
      <c r="BQ38" s="69"/>
      <c r="BR38" s="69"/>
      <c r="BS38" s="69"/>
      <c r="BT38" s="70"/>
      <c r="BU38" s="70"/>
      <c r="BV38" s="70"/>
      <c r="BW38" s="70"/>
      <c r="BX38" s="70"/>
      <c r="BY38" s="70"/>
      <c r="BZ38" s="70"/>
      <c r="CA38" s="70"/>
      <c r="CB38" s="70"/>
      <c r="CC38" s="51">
        <v>13</v>
      </c>
      <c r="CD38" s="51">
        <v>28</v>
      </c>
      <c r="CE38" s="51"/>
      <c r="CF38" s="51"/>
      <c r="CH38" s="69"/>
      <c r="CI38" s="69"/>
      <c r="CJ38" s="69"/>
      <c r="CK38" s="70"/>
      <c r="CL38" s="70"/>
      <c r="CM38" s="70"/>
      <c r="CN38" s="70"/>
      <c r="CO38" s="70"/>
      <c r="CP38" s="70"/>
      <c r="CQ38" s="70"/>
      <c r="CR38" s="70"/>
      <c r="CS38" s="70"/>
      <c r="CT38" s="51">
        <v>13</v>
      </c>
      <c r="CU38" s="51">
        <v>28</v>
      </c>
      <c r="CV38" s="51"/>
      <c r="CW38" s="51"/>
      <c r="CY38" s="69"/>
      <c r="CZ38" s="69"/>
      <c r="DA38" s="69"/>
      <c r="DB38" s="70"/>
      <c r="DC38" s="70"/>
      <c r="DD38" s="70"/>
      <c r="DE38" s="70"/>
      <c r="DF38" s="70"/>
      <c r="DG38" s="70"/>
      <c r="DH38" s="70"/>
      <c r="DI38" s="70"/>
      <c r="DJ38" s="70"/>
      <c r="DK38" s="51">
        <v>13</v>
      </c>
      <c r="DL38" s="51">
        <v>28</v>
      </c>
      <c r="DM38" s="51"/>
      <c r="DN38" s="51"/>
      <c r="DO38" s="51"/>
      <c r="DP38" s="51"/>
      <c r="DQ38" s="51"/>
      <c r="DR38" s="51"/>
      <c r="DS38" s="51"/>
      <c r="DT38" s="51"/>
      <c r="DU38" s="51"/>
    </row>
    <row r="39" spans="2:125" ht="15.75" customHeight="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51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51">
        <v>14</v>
      </c>
      <c r="AE39" s="51">
        <v>30</v>
      </c>
      <c r="AF39" s="51"/>
      <c r="AG39" s="51"/>
      <c r="AI39" s="69"/>
      <c r="AJ39" s="69"/>
      <c r="AK39" s="69"/>
      <c r="AL39" s="70"/>
      <c r="AM39" s="70"/>
      <c r="AN39" s="70"/>
      <c r="AO39" s="70"/>
      <c r="AP39" s="70"/>
      <c r="AQ39" s="70"/>
      <c r="AR39" s="70"/>
      <c r="AS39" s="70"/>
      <c r="AT39" s="70"/>
      <c r="AU39" s="51">
        <v>14</v>
      </c>
      <c r="AV39" s="51">
        <v>30</v>
      </c>
      <c r="AW39" s="51"/>
      <c r="AX39" s="51"/>
      <c r="AZ39" s="69"/>
      <c r="BA39" s="69"/>
      <c r="BB39" s="69"/>
      <c r="BC39" s="70"/>
      <c r="BD39" s="70"/>
      <c r="BE39" s="70"/>
      <c r="BF39" s="70"/>
      <c r="BG39" s="70"/>
      <c r="BH39" s="70"/>
      <c r="BI39" s="70"/>
      <c r="BJ39" s="70"/>
      <c r="BK39" s="70"/>
      <c r="BL39" s="51">
        <v>14</v>
      </c>
      <c r="BM39" s="51">
        <v>30</v>
      </c>
      <c r="BN39" s="51"/>
      <c r="BO39" s="51"/>
      <c r="BQ39" s="69"/>
      <c r="BR39" s="69"/>
      <c r="BS39" s="69"/>
      <c r="BT39" s="70"/>
      <c r="BU39" s="70"/>
      <c r="BV39" s="70"/>
      <c r="BW39" s="70"/>
      <c r="BX39" s="70"/>
      <c r="BY39" s="70"/>
      <c r="BZ39" s="70"/>
      <c r="CA39" s="70"/>
      <c r="CB39" s="70"/>
      <c r="CC39" s="51">
        <v>14</v>
      </c>
      <c r="CD39" s="51">
        <v>30</v>
      </c>
      <c r="CE39" s="51"/>
      <c r="CF39" s="51"/>
      <c r="CH39" s="69"/>
      <c r="CI39" s="69"/>
      <c r="CJ39" s="69"/>
      <c r="CK39" s="70"/>
      <c r="CL39" s="70"/>
      <c r="CM39" s="70"/>
      <c r="CN39" s="70"/>
      <c r="CO39" s="70"/>
      <c r="CP39" s="70"/>
      <c r="CQ39" s="70"/>
      <c r="CR39" s="70"/>
      <c r="CS39" s="70"/>
      <c r="CT39" s="51">
        <v>14</v>
      </c>
      <c r="CU39" s="51">
        <v>30</v>
      </c>
      <c r="CV39" s="51"/>
      <c r="CW39" s="51"/>
      <c r="CY39" s="69"/>
      <c r="CZ39" s="69"/>
      <c r="DA39" s="69"/>
      <c r="DB39" s="70"/>
      <c r="DC39" s="70"/>
      <c r="DD39" s="70"/>
      <c r="DE39" s="70"/>
      <c r="DF39" s="70"/>
      <c r="DG39" s="70"/>
      <c r="DH39" s="70"/>
      <c r="DI39" s="70"/>
      <c r="DJ39" s="70"/>
      <c r="DK39" s="51">
        <v>14</v>
      </c>
      <c r="DL39" s="51">
        <v>30</v>
      </c>
      <c r="DM39" s="51"/>
      <c r="DN39" s="51"/>
      <c r="DO39" s="51"/>
      <c r="DP39" s="51"/>
      <c r="DQ39" s="51"/>
      <c r="DR39" s="51"/>
      <c r="DS39" s="51"/>
      <c r="DT39" s="51"/>
      <c r="DU39" s="51"/>
    </row>
    <row r="40" spans="2:125" ht="15.7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 t="s">
        <v>2</v>
      </c>
      <c r="AE40" s="51"/>
      <c r="AF40" s="51"/>
      <c r="AG40" s="51"/>
      <c r="AI40" s="69"/>
      <c r="AJ40" s="69"/>
      <c r="AK40" s="69"/>
      <c r="AL40" s="51"/>
      <c r="AM40" s="51"/>
      <c r="AN40" s="51"/>
      <c r="AO40" s="51"/>
      <c r="AP40" s="51"/>
      <c r="AQ40" s="51"/>
      <c r="AR40" s="51"/>
      <c r="AS40" s="51"/>
      <c r="AT40" s="51"/>
      <c r="AU40" s="51" t="s">
        <v>2</v>
      </c>
      <c r="AV40" s="51"/>
      <c r="AW40" s="51"/>
      <c r="AX40" s="51"/>
      <c r="AZ40" s="69"/>
      <c r="BA40" s="69"/>
      <c r="BB40" s="69"/>
      <c r="BC40" s="51"/>
      <c r="BD40" s="51"/>
      <c r="BE40" s="51"/>
      <c r="BF40" s="51"/>
      <c r="BG40" s="51"/>
      <c r="BH40" s="51"/>
      <c r="BI40" s="51"/>
      <c r="BJ40" s="51"/>
      <c r="BK40" s="51"/>
      <c r="BL40" s="51" t="s">
        <v>2</v>
      </c>
      <c r="BM40" s="51"/>
      <c r="BN40" s="51"/>
      <c r="BO40" s="51"/>
      <c r="BQ40" s="69"/>
      <c r="BR40" s="69"/>
      <c r="BS40" s="69"/>
      <c r="BT40" s="51"/>
      <c r="BU40" s="51"/>
      <c r="BV40" s="51"/>
      <c r="BW40" s="51"/>
      <c r="BX40" s="51"/>
      <c r="BY40" s="51"/>
      <c r="BZ40" s="51"/>
      <c r="CA40" s="51"/>
      <c r="CB40" s="51"/>
      <c r="CC40" s="51" t="s">
        <v>2</v>
      </c>
      <c r="CD40" s="51"/>
      <c r="CE40" s="51"/>
      <c r="CF40" s="51"/>
      <c r="CH40" s="69"/>
      <c r="CI40" s="69"/>
      <c r="CJ40" s="69"/>
      <c r="CK40" s="51"/>
      <c r="CL40" s="51"/>
      <c r="CM40" s="51"/>
      <c r="CN40" s="51"/>
      <c r="CO40" s="51"/>
      <c r="CP40" s="51"/>
      <c r="CQ40" s="51"/>
      <c r="CR40" s="51"/>
      <c r="CS40" s="51"/>
      <c r="CT40" s="51" t="s">
        <v>2</v>
      </c>
      <c r="CU40" s="51"/>
      <c r="CV40" s="51"/>
      <c r="CW40" s="51"/>
      <c r="CY40" s="69"/>
      <c r="CZ40" s="69"/>
      <c r="DA40" s="69"/>
      <c r="DB40" s="51"/>
      <c r="DC40" s="51"/>
      <c r="DD40" s="51"/>
      <c r="DE40" s="51"/>
      <c r="DF40" s="51"/>
      <c r="DG40" s="51"/>
      <c r="DH40" s="51"/>
      <c r="DI40" s="51"/>
      <c r="DJ40" s="51"/>
      <c r="DK40" s="51" t="s">
        <v>2</v>
      </c>
      <c r="DL40" s="51"/>
      <c r="DM40" s="51"/>
      <c r="DN40" s="51"/>
      <c r="DO40" s="51"/>
      <c r="DP40" s="51"/>
      <c r="DQ40" s="51"/>
      <c r="DR40" s="51"/>
      <c r="DS40" s="51"/>
      <c r="DT40" s="51"/>
      <c r="DU40" s="51"/>
    </row>
    <row r="41" spans="2:125" ht="15.75" customHeigh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I41" s="69"/>
      <c r="AJ41" s="69"/>
      <c r="AK41" s="69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Z41" s="69"/>
      <c r="BA41" s="69"/>
      <c r="BB41" s="69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Q41" s="69"/>
      <c r="BR41" s="69"/>
      <c r="BS41" s="69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H41" s="69"/>
      <c r="CI41" s="69"/>
      <c r="CJ41" s="69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Y41" s="69"/>
      <c r="CZ41" s="69"/>
      <c r="DA41" s="69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</row>
    <row r="42" spans="2:125" ht="15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I42" s="69"/>
      <c r="AJ42" s="69"/>
      <c r="AK42" s="69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Z42" s="69"/>
      <c r="BA42" s="69"/>
      <c r="BB42" s="69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Q42" s="69"/>
      <c r="BR42" s="69"/>
      <c r="BS42" s="69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H42" s="69"/>
      <c r="CI42" s="69"/>
      <c r="CJ42" s="69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Y42" s="69"/>
      <c r="CZ42" s="69"/>
      <c r="DA42" s="69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</row>
    <row r="43" spans="2:125" ht="15.7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I43" s="69"/>
      <c r="AJ43" s="69"/>
      <c r="AK43" s="69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Z43" s="69"/>
      <c r="BA43" s="69"/>
      <c r="BB43" s="69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Q43" s="69"/>
      <c r="BR43" s="69"/>
      <c r="BS43" s="69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H43" s="69"/>
      <c r="CI43" s="69"/>
      <c r="CJ43" s="69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Y43" s="69"/>
      <c r="CZ43" s="69"/>
      <c r="DA43" s="69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</row>
    <row r="44" spans="2:125" ht="15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I44" s="69"/>
      <c r="AJ44" s="69"/>
      <c r="AK44" s="69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Z44" s="69"/>
      <c r="BA44" s="69"/>
      <c r="BB44" s="69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Q44" s="69"/>
      <c r="BR44" s="69"/>
      <c r="BS44" s="69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H44" s="69"/>
      <c r="CI44" s="69"/>
      <c r="CJ44" s="69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Y44" s="69"/>
      <c r="CZ44" s="69"/>
      <c r="DA44" s="69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</row>
    <row r="45" spans="2:125" ht="15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I45" s="69"/>
      <c r="AJ45" s="69"/>
      <c r="AK45" s="69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Z45" s="69"/>
      <c r="BA45" s="69"/>
      <c r="BB45" s="69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Q45" s="69"/>
      <c r="BR45" s="69"/>
      <c r="BS45" s="69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H45" s="69"/>
      <c r="CI45" s="69"/>
      <c r="CJ45" s="69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Y45" s="69"/>
      <c r="CZ45" s="69"/>
      <c r="DA45" s="69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</row>
    <row r="46" spans="2:125" ht="15.75" customHeigh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I46" s="69"/>
      <c r="AJ46" s="69"/>
      <c r="AK46" s="69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Z46" s="69"/>
      <c r="BA46" s="69"/>
      <c r="BB46" s="69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Q46" s="69"/>
      <c r="BR46" s="69"/>
      <c r="BS46" s="69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H46" s="69"/>
      <c r="CI46" s="69"/>
      <c r="CJ46" s="69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Y46" s="69"/>
      <c r="CZ46" s="69"/>
      <c r="DA46" s="69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</row>
    <row r="47" spans="2:125" ht="15.75" customHeigh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I47" s="69"/>
      <c r="AJ47" s="69"/>
      <c r="AK47" s="69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Z47" s="69"/>
      <c r="BA47" s="69"/>
      <c r="BB47" s="69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Q47" s="69"/>
      <c r="BR47" s="69"/>
      <c r="BS47" s="69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H47" s="69"/>
      <c r="CI47" s="69"/>
      <c r="CJ47" s="69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Y47" s="69"/>
      <c r="CZ47" s="69"/>
      <c r="DA47" s="69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</row>
    <row r="48" spans="2:125" ht="15.75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I48" s="69"/>
      <c r="AJ48" s="69"/>
      <c r="AK48" s="69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Z48" s="69"/>
      <c r="BA48" s="69"/>
      <c r="BB48" s="69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Q48" s="69"/>
      <c r="BR48" s="69"/>
      <c r="BS48" s="69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H48" s="69"/>
      <c r="CI48" s="69"/>
      <c r="CJ48" s="69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Y48" s="69"/>
      <c r="CZ48" s="69"/>
      <c r="DA48" s="69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</row>
  </sheetData>
  <sheetProtection password="ADE5" sheet="1" objects="1" scenarios="1"/>
  <mergeCells count="102">
    <mergeCell ref="J24:J25"/>
    <mergeCell ref="K24:K25"/>
    <mergeCell ref="C5:H5"/>
    <mergeCell ref="CY6:DA6"/>
    <mergeCell ref="CY24:CY25"/>
    <mergeCell ref="BA24:BA25"/>
    <mergeCell ref="BB24:BB25"/>
    <mergeCell ref="L7:N7"/>
    <mergeCell ref="M24:M25"/>
    <mergeCell ref="N24:N25"/>
    <mergeCell ref="DK6:DK8"/>
    <mergeCell ref="CY7:DA7"/>
    <mergeCell ref="AZ26:BB26"/>
    <mergeCell ref="DU3:DX3"/>
    <mergeCell ref="DE7:DJ7"/>
    <mergeCell ref="I7:K7"/>
    <mergeCell ref="DU16:DW16"/>
    <mergeCell ref="CZ24:CZ25"/>
    <mergeCell ref="AI26:AK26"/>
    <mergeCell ref="L24:L25"/>
    <mergeCell ref="B26:Q26"/>
    <mergeCell ref="O24:O25"/>
    <mergeCell ref="BQ26:BS26"/>
    <mergeCell ref="CH26:CJ26"/>
    <mergeCell ref="DO19:DW19"/>
    <mergeCell ref="DO20:DW23"/>
    <mergeCell ref="CY26:DA26"/>
    <mergeCell ref="DA24:DA25"/>
    <mergeCell ref="B24:H25"/>
    <mergeCell ref="I24:I25"/>
    <mergeCell ref="CI24:CI25"/>
    <mergeCell ref="CJ24:CJ25"/>
    <mergeCell ref="AK24:AK25"/>
    <mergeCell ref="BQ24:BQ25"/>
    <mergeCell ref="BS24:BS25"/>
    <mergeCell ref="AZ24:AZ25"/>
    <mergeCell ref="BR24:BR25"/>
    <mergeCell ref="P24:P25"/>
    <mergeCell ref="Q24:Q25"/>
    <mergeCell ref="AI24:AI25"/>
    <mergeCell ref="DO12:DQ12"/>
    <mergeCell ref="DO16:DQ16"/>
    <mergeCell ref="DO15:DW15"/>
    <mergeCell ref="DR12:DT12"/>
    <mergeCell ref="DR16:DT16"/>
    <mergeCell ref="AJ24:AJ25"/>
    <mergeCell ref="CH24:CH25"/>
    <mergeCell ref="DO11:DT11"/>
    <mergeCell ref="DL6:DL8"/>
    <mergeCell ref="DM6:DM8"/>
    <mergeCell ref="DO8:DQ8"/>
    <mergeCell ref="AA7:AC7"/>
    <mergeCell ref="AO7:AT7"/>
    <mergeCell ref="AV6:AV8"/>
    <mergeCell ref="AW6:AW8"/>
    <mergeCell ref="BM6:BM8"/>
    <mergeCell ref="CN7:CS7"/>
    <mergeCell ref="DO5:DP5"/>
    <mergeCell ref="DQ5:DS5"/>
    <mergeCell ref="I6:K6"/>
    <mergeCell ref="L6:N6"/>
    <mergeCell ref="AD6:AD8"/>
    <mergeCell ref="AE6:AE8"/>
    <mergeCell ref="AF6:AF8"/>
    <mergeCell ref="AI6:AK6"/>
    <mergeCell ref="BW7:CB7"/>
    <mergeCell ref="CT6:CT8"/>
    <mergeCell ref="CU6:CU8"/>
    <mergeCell ref="CV6:CV8"/>
    <mergeCell ref="CH7:CJ7"/>
    <mergeCell ref="AZ6:BB6"/>
    <mergeCell ref="BL6:BL8"/>
    <mergeCell ref="BN6:BN8"/>
    <mergeCell ref="BQ6:BS6"/>
    <mergeCell ref="BQ7:BS7"/>
    <mergeCell ref="B6:B8"/>
    <mergeCell ref="C7:E7"/>
    <mergeCell ref="C6:H6"/>
    <mergeCell ref="F7:H7"/>
    <mergeCell ref="CH6:CJ6"/>
    <mergeCell ref="CC6:CC8"/>
    <mergeCell ref="AU6:AU8"/>
    <mergeCell ref="BF7:BK7"/>
    <mergeCell ref="AZ4:BB4"/>
    <mergeCell ref="BQ4:BS4"/>
    <mergeCell ref="CY4:DA4"/>
    <mergeCell ref="CH4:CJ4"/>
    <mergeCell ref="AH5:AW5"/>
    <mergeCell ref="AY5:BN5"/>
    <mergeCell ref="BP5:CE5"/>
    <mergeCell ref="CX5:DM5"/>
    <mergeCell ref="CG5:CV5"/>
    <mergeCell ref="B1:DX1"/>
    <mergeCell ref="DY3:EB3"/>
    <mergeCell ref="EC3:EF3"/>
    <mergeCell ref="CD6:CD8"/>
    <mergeCell ref="CE6:CE8"/>
    <mergeCell ref="AI7:AK7"/>
    <mergeCell ref="U7:Z7"/>
    <mergeCell ref="AZ7:BB7"/>
    <mergeCell ref="DR8:DT8"/>
    <mergeCell ref="AI4:AK4"/>
  </mergeCells>
  <conditionalFormatting sqref="K9:K23">
    <cfRule type="expression" priority="4" dxfId="5" stopIfTrue="1">
      <formula>$C9=0</formula>
    </cfRule>
  </conditionalFormatting>
  <conditionalFormatting sqref="N9:N23">
    <cfRule type="expression" priority="5" dxfId="6" stopIfTrue="1">
      <formula>$C9=0</formula>
    </cfRule>
  </conditionalFormatting>
  <conditionalFormatting sqref="F9:H23 C9:E11 C15:E23">
    <cfRule type="expression" priority="1" dxfId="2" stopIfTrue="1">
      <formula>#REF!=0</formula>
    </cfRule>
    <cfRule type="expression" priority="2" dxfId="0" stopIfTrue="1">
      <formula>AND(C9&gt;0,$L8=$J9)</formula>
    </cfRule>
    <cfRule type="expression" priority="3" dxfId="0" stopIfTrue="1">
      <formula>AND(C9&gt;0,$L9=$J10)</formula>
    </cfRule>
  </conditionalFormatting>
  <dataValidations count="1">
    <dataValidation type="list" allowBlank="1" showInputMessage="1" showErrorMessage="1" sqref="DQ5:DR5">
      <formula1>"公務人員,教育人員"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pc-101</dc:creator>
  <cp:keywords/>
  <dc:description/>
  <cp:lastModifiedBy>高明賢</cp:lastModifiedBy>
  <cp:lastPrinted>2019-04-11T08:11:13Z</cp:lastPrinted>
  <dcterms:created xsi:type="dcterms:W3CDTF">2005-11-17T00:19:25Z</dcterms:created>
  <dcterms:modified xsi:type="dcterms:W3CDTF">2022-04-15T01:16:27Z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